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805" windowHeight="11625" tabRatio="929"/>
  </bookViews>
  <sheets>
    <sheet name="収支計算表" sheetId="13" r:id="rId1"/>
    <sheet name="保険詳細" sheetId="12" r:id="rId2"/>
    <sheet name="子供成人まで" sheetId="16" r:id="rId3"/>
    <sheet name="老後" sheetId="3" r:id="rId4"/>
    <sheet name="Sheet1" sheetId="17" r:id="rId5"/>
  </sheets>
  <calcPr calcId="124519"/>
</workbook>
</file>

<file path=xl/calcChain.xml><?xml version="1.0" encoding="utf-8"?>
<calcChain xmlns="http://schemas.openxmlformats.org/spreadsheetml/2006/main">
  <c r="K27" i="13"/>
  <c r="K26"/>
  <c r="F26"/>
  <c r="F25"/>
  <c r="K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4"/>
  <c r="D38"/>
  <c r="J26"/>
  <c r="D37"/>
  <c r="G14" i="3"/>
  <c r="I14"/>
  <c r="K14"/>
  <c r="M14"/>
  <c r="O14"/>
  <c r="D14"/>
  <c r="E14"/>
  <c r="F14"/>
  <c r="H14"/>
  <c r="J14"/>
  <c r="L14"/>
  <c r="N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C14"/>
  <c r="G9" i="16"/>
  <c r="H9" s="1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F45"/>
  <c r="D28"/>
  <c r="D45"/>
  <c r="E45"/>
  <c r="AC45"/>
  <c r="C45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C28"/>
  <c r="D6"/>
  <c r="D10" s="1"/>
  <c r="E6"/>
  <c r="E10" s="1"/>
  <c r="F6"/>
  <c r="F10" s="1"/>
  <c r="G6"/>
  <c r="G10" s="1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C6"/>
  <c r="C10" s="1"/>
  <c r="AK7" i="3"/>
  <c r="AL7"/>
  <c r="AM7"/>
  <c r="AN7"/>
  <c r="AO7"/>
  <c r="AP7"/>
  <c r="AQ7"/>
  <c r="AR7"/>
  <c r="AS7"/>
  <c r="AK13"/>
  <c r="AL13"/>
  <c r="AM13"/>
  <c r="AN13"/>
  <c r="AO13"/>
  <c r="AP13"/>
  <c r="AQ13"/>
  <c r="AR13"/>
  <c r="AS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H13"/>
  <c r="D10"/>
  <c r="E10"/>
  <c r="F10"/>
  <c r="G10"/>
  <c r="H10"/>
  <c r="I10"/>
  <c r="J10"/>
  <c r="K10"/>
  <c r="L10"/>
  <c r="M10"/>
  <c r="C10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K7"/>
  <c r="F4"/>
  <c r="G4"/>
  <c r="H4"/>
  <c r="I4"/>
  <c r="J4"/>
  <c r="K4"/>
  <c r="L4"/>
  <c r="M4"/>
  <c r="N4"/>
  <c r="O4"/>
  <c r="E4"/>
  <c r="J17" i="13"/>
  <c r="J18"/>
  <c r="J19"/>
  <c r="J20"/>
  <c r="J21"/>
  <c r="J22"/>
  <c r="J23"/>
  <c r="J24"/>
  <c r="J25"/>
  <c r="J28"/>
  <c r="L28"/>
  <c r="J16"/>
  <c r="F23"/>
  <c r="F22"/>
  <c r="C29"/>
  <c r="B29"/>
  <c r="D36"/>
  <c r="D35"/>
  <c r="O29"/>
  <c r="N29"/>
  <c r="E29"/>
  <c r="D29"/>
  <c r="F28"/>
  <c r="F27"/>
  <c r="F24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D34" s="1"/>
  <c r="G2"/>
  <c r="D2" i="12"/>
  <c r="H10" i="16" l="1"/>
  <c r="I9"/>
  <c r="J9" s="1"/>
  <c r="J10" s="1"/>
  <c r="I28" i="13"/>
  <c r="F29"/>
  <c r="K9" i="16"/>
  <c r="C46"/>
  <c r="D46" s="1"/>
  <c r="E46" s="1"/>
  <c r="F46" s="1"/>
  <c r="E30" i="13"/>
  <c r="K29"/>
  <c r="E35"/>
  <c r="E36"/>
  <c r="L29"/>
  <c r="C30"/>
  <c r="E38"/>
  <c r="E37"/>
  <c r="I10" i="16" l="1"/>
  <c r="L30" i="13"/>
  <c r="L9" i="16"/>
  <c r="K10"/>
  <c r="G46"/>
  <c r="H46" s="1"/>
  <c r="I46" s="1"/>
  <c r="J46" s="1"/>
  <c r="K46" s="1"/>
  <c r="M29" i="13"/>
  <c r="N30" s="1"/>
  <c r="F30"/>
  <c r="O30" l="1"/>
  <c r="L10" i="16"/>
  <c r="L46" s="1"/>
  <c r="M9"/>
  <c r="M10" l="1"/>
  <c r="M46" s="1"/>
  <c r="N9"/>
  <c r="O9" l="1"/>
  <c r="N10"/>
  <c r="N46" s="1"/>
  <c r="P9" l="1"/>
  <c r="O10"/>
  <c r="O46" s="1"/>
  <c r="P10" l="1"/>
  <c r="P46" s="1"/>
  <c r="Q9"/>
  <c r="Q10" l="1"/>
  <c r="Q46" s="1"/>
  <c r="R9"/>
  <c r="S9" l="1"/>
  <c r="R10"/>
  <c r="R46" s="1"/>
  <c r="T9" l="1"/>
  <c r="S10"/>
  <c r="S46" s="1"/>
  <c r="T10" l="1"/>
  <c r="T46" s="1"/>
  <c r="U9"/>
  <c r="U10" l="1"/>
  <c r="U46" s="1"/>
  <c r="V9"/>
  <c r="V46" l="1"/>
  <c r="W9"/>
  <c r="V10"/>
  <c r="W46" l="1"/>
  <c r="X9"/>
  <c r="W10"/>
  <c r="X10" l="1"/>
  <c r="X46" s="1"/>
  <c r="Y9"/>
  <c r="Y10" l="1"/>
  <c r="Y46" s="1"/>
  <c r="Z9"/>
  <c r="AA9" l="1"/>
  <c r="Z10"/>
  <c r="Z46" s="1"/>
  <c r="AA46" l="1"/>
  <c r="AB9"/>
  <c r="AA10"/>
  <c r="AB10" l="1"/>
  <c r="AB46" s="1"/>
  <c r="C16" i="3" s="1"/>
  <c r="D16" s="1"/>
  <c r="E16" s="1"/>
  <c r="F16" s="1"/>
  <c r="G16" s="1"/>
  <c r="H16" s="1"/>
  <c r="I16" s="1"/>
  <c r="J16" s="1"/>
  <c r="K16" s="1"/>
  <c r="L16" s="1"/>
  <c r="M16" s="1"/>
  <c r="N16" s="1"/>
  <c r="O16" s="1"/>
  <c r="P16" s="1"/>
  <c r="Q16" s="1"/>
  <c r="R16" s="1"/>
  <c r="S16" s="1"/>
  <c r="T16" s="1"/>
  <c r="U16" s="1"/>
  <c r="V16" s="1"/>
  <c r="W16" s="1"/>
  <c r="X16" s="1"/>
  <c r="Y16" s="1"/>
  <c r="Z16" s="1"/>
  <c r="AA16" s="1"/>
  <c r="AB16" s="1"/>
  <c r="AC16" s="1"/>
  <c r="AD16" s="1"/>
  <c r="AE16" s="1"/>
  <c r="AF16" s="1"/>
  <c r="AG16" s="1"/>
  <c r="AH16" s="1"/>
  <c r="AI16" s="1"/>
  <c r="AJ16" s="1"/>
  <c r="AK16" s="1"/>
  <c r="AL16" s="1"/>
  <c r="AM16" s="1"/>
  <c r="AN16" s="1"/>
  <c r="AO16" s="1"/>
  <c r="AP16" s="1"/>
  <c r="AQ16" s="1"/>
  <c r="AR16" s="1"/>
  <c r="AS16" s="1"/>
  <c r="AC9" i="16"/>
  <c r="AC10" s="1"/>
  <c r="AC46" l="1"/>
</calcChain>
</file>

<file path=xl/comments1.xml><?xml version="1.0" encoding="utf-8"?>
<comments xmlns="http://schemas.openxmlformats.org/spreadsheetml/2006/main">
  <authors>
    <author>ramen</author>
  </authors>
  <commentList>
    <comment ref="E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団信→葬儀用生命保険へ変更</t>
        </r>
      </text>
    </comment>
  </commentList>
</comments>
</file>

<file path=xl/sharedStrings.xml><?xml version="1.0" encoding="utf-8"?>
<sst xmlns="http://schemas.openxmlformats.org/spreadsheetml/2006/main" count="229" uniqueCount="147">
  <si>
    <t>項目</t>
    <rPh sb="0" eb="2">
      <t>コウモク</t>
    </rPh>
    <phoneticPr fontId="2"/>
  </si>
  <si>
    <t>給料</t>
    <rPh sb="0" eb="2">
      <t>キュウリョウ</t>
    </rPh>
    <phoneticPr fontId="2"/>
  </si>
  <si>
    <t>合計</t>
    <rPh sb="0" eb="2">
      <t>ゴウケイ</t>
    </rPh>
    <phoneticPr fontId="2"/>
  </si>
  <si>
    <t>家賃</t>
    <rPh sb="0" eb="2">
      <t>ヤチン</t>
    </rPh>
    <phoneticPr fontId="2"/>
  </si>
  <si>
    <t>管理費</t>
    <rPh sb="0" eb="3">
      <t>カンリヒ</t>
    </rPh>
    <phoneticPr fontId="2"/>
  </si>
  <si>
    <t>電気代</t>
    <rPh sb="0" eb="3">
      <t>デンキダイ</t>
    </rPh>
    <phoneticPr fontId="2"/>
  </si>
  <si>
    <t>ガス</t>
    <phoneticPr fontId="2"/>
  </si>
  <si>
    <t>水道</t>
    <rPh sb="0" eb="2">
      <t>スイドウ</t>
    </rPh>
    <phoneticPr fontId="2"/>
  </si>
  <si>
    <t>個人年金</t>
    <rPh sb="0" eb="4">
      <t>コジンネンンキン</t>
    </rPh>
    <phoneticPr fontId="2"/>
  </si>
  <si>
    <t>医療保険</t>
    <rPh sb="0" eb="4">
      <t>イリョウホケン</t>
    </rPh>
    <phoneticPr fontId="2"/>
  </si>
  <si>
    <t>生命保険</t>
    <rPh sb="0" eb="4">
      <t>セイメイホケン</t>
    </rPh>
    <phoneticPr fontId="2"/>
  </si>
  <si>
    <t>定期預金</t>
    <rPh sb="0" eb="4">
      <t>テイキヨキン</t>
    </rPh>
    <phoneticPr fontId="2"/>
  </si>
  <si>
    <t>年金支払</t>
    <rPh sb="0" eb="2">
      <t>ネンキン</t>
    </rPh>
    <rPh sb="2" eb="4">
      <t>シハライ</t>
    </rPh>
    <phoneticPr fontId="2"/>
  </si>
  <si>
    <t>カード支払い</t>
    <rPh sb="3" eb="5">
      <t>シハラ</t>
    </rPh>
    <phoneticPr fontId="2"/>
  </si>
  <si>
    <t>お小遣い</t>
    <rPh sb="1" eb="3">
      <t>コヅカ</t>
    </rPh>
    <phoneticPr fontId="2"/>
  </si>
  <si>
    <t>電話代</t>
    <rPh sb="0" eb="2">
      <t>デンワ</t>
    </rPh>
    <rPh sb="2" eb="3">
      <t>ダイ</t>
    </rPh>
    <phoneticPr fontId="2"/>
  </si>
  <si>
    <t>食費</t>
    <rPh sb="0" eb="2">
      <t>ショクヒ</t>
    </rPh>
    <phoneticPr fontId="2"/>
  </si>
  <si>
    <t>各自余剰分内訳</t>
    <rPh sb="0" eb="2">
      <t>カクジ</t>
    </rPh>
    <rPh sb="2" eb="5">
      <t>ヨジョウブン</t>
    </rPh>
    <rPh sb="5" eb="7">
      <t>ウチワケ</t>
    </rPh>
    <phoneticPr fontId="2"/>
  </si>
  <si>
    <t>市県民税</t>
    <rPh sb="0" eb="4">
      <t>シケンミンゼイ</t>
    </rPh>
    <phoneticPr fontId="2"/>
  </si>
  <si>
    <t>国民健康保険</t>
    <rPh sb="0" eb="6">
      <t>コクミンケンコウホケン</t>
    </rPh>
    <phoneticPr fontId="2"/>
  </si>
  <si>
    <t>子ども手当</t>
    <rPh sb="0" eb="1">
      <t>コ</t>
    </rPh>
    <rPh sb="3" eb="5">
      <t>テアテ</t>
    </rPh>
    <phoneticPr fontId="2"/>
  </si>
  <si>
    <t>緊急用貯蓄</t>
    <rPh sb="0" eb="3">
      <t>キンキュウヨウ</t>
    </rPh>
    <rPh sb="3" eb="5">
      <t>チョチク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</si>
  <si>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</si>
  <si>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</si>
  <si>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食生活費</t>
    <rPh sb="0" eb="4">
      <t>ショクセイカツヒ</t>
    </rPh>
    <phoneticPr fontId="2"/>
  </si>
  <si>
    <t>貯蓄</t>
    <rPh sb="0" eb="2">
      <t>チョチク</t>
    </rPh>
    <phoneticPr fontId="2"/>
  </si>
  <si>
    <t>投資信託</t>
    <rPh sb="0" eb="4">
      <t>トウシシンタク</t>
    </rPh>
    <phoneticPr fontId="2"/>
  </si>
  <si>
    <t>投資信託（ゆうちょ）</t>
    <rPh sb="0" eb="4">
      <t>トウシシンタク</t>
    </rPh>
    <phoneticPr fontId="2"/>
  </si>
  <si>
    <t>A　「未来に備えるお金」</t>
    <rPh sb="3" eb="5">
      <t>ミライ</t>
    </rPh>
    <rPh sb="6" eb="7">
      <t>ソナ</t>
    </rPh>
    <rPh sb="10" eb="11">
      <t>カネ</t>
    </rPh>
    <phoneticPr fontId="2"/>
  </si>
  <si>
    <t>B　「増減しやすい日常の支出」</t>
    <rPh sb="3" eb="5">
      <t>ゾウゲン</t>
    </rPh>
    <rPh sb="9" eb="11">
      <t>ニチジョウ</t>
    </rPh>
    <rPh sb="12" eb="14">
      <t>シシュツ</t>
    </rPh>
    <phoneticPr fontId="2"/>
  </si>
  <si>
    <t>C　「金額を固定して確保」</t>
    <rPh sb="3" eb="5">
      <t>キンガク</t>
    </rPh>
    <rPh sb="6" eb="8">
      <t>コテイ</t>
    </rPh>
    <rPh sb="10" eb="12">
      <t>カクホ</t>
    </rPh>
    <phoneticPr fontId="2"/>
  </si>
  <si>
    <t>総収入</t>
    <rPh sb="0" eb="3">
      <t>ソウシュウニュウ</t>
    </rPh>
    <phoneticPr fontId="2"/>
  </si>
  <si>
    <t>200万</t>
    <rPh sb="3" eb="4">
      <t>マン</t>
    </rPh>
    <phoneticPr fontId="2"/>
  </si>
  <si>
    <t>200万　葬儀用</t>
    <rPh sb="3" eb="4">
      <t>マン</t>
    </rPh>
    <rPh sb="5" eb="8">
      <t>ソウギヨウ</t>
    </rPh>
    <phoneticPr fontId="2"/>
  </si>
  <si>
    <t>？</t>
    <phoneticPr fontId="2"/>
  </si>
  <si>
    <t>2800万団信代わり</t>
    <phoneticPr fontId="2"/>
  </si>
  <si>
    <t>６０歳～７０歳　7.5万円</t>
    <rPh sb="2" eb="3">
      <t>サイ</t>
    </rPh>
    <rPh sb="6" eb="7">
      <t>サイ</t>
    </rPh>
    <rPh sb="11" eb="13">
      <t>マンエン</t>
    </rPh>
    <phoneticPr fontId="2"/>
  </si>
  <si>
    <t>払込分</t>
    <rPh sb="0" eb="2">
      <t>ハライコミ</t>
    </rPh>
    <rPh sb="2" eb="3">
      <t>ブン</t>
    </rPh>
    <phoneticPr fontId="2"/>
  </si>
  <si>
    <t>社会保険</t>
    <rPh sb="0" eb="4">
      <t>シャカイホケン</t>
    </rPh>
    <phoneticPr fontId="2"/>
  </si>
  <si>
    <t>18歳か22歳で100万円</t>
    <rPh sb="2" eb="3">
      <t>サイ</t>
    </rPh>
    <rPh sb="6" eb="7">
      <t>サイ</t>
    </rPh>
    <rPh sb="11" eb="13">
      <t>マンエン</t>
    </rPh>
    <phoneticPr fontId="2"/>
  </si>
  <si>
    <t>○</t>
    <phoneticPr fontId="2"/>
  </si>
  <si>
    <t>支払い免除</t>
    <rPh sb="0" eb="2">
      <t>シハラ</t>
    </rPh>
    <rPh sb="3" eb="5">
      <t>メンジョ</t>
    </rPh>
    <phoneticPr fontId="2"/>
  </si>
  <si>
    <t>16万円</t>
    <rPh sb="2" eb="4">
      <t>マンエン</t>
    </rPh>
    <phoneticPr fontId="2"/>
  </si>
  <si>
    <t>65歳から13万／月</t>
    <rPh sb="2" eb="3">
      <t>サイ</t>
    </rPh>
    <rPh sb="7" eb="8">
      <t>マン</t>
    </rPh>
    <phoneticPr fontId="2"/>
  </si>
  <si>
    <t>おむつ・服・習い事</t>
    <rPh sb="4" eb="5">
      <t>フク</t>
    </rPh>
    <rPh sb="6" eb="7">
      <t>ナラ</t>
    </rPh>
    <rPh sb="8" eb="9">
      <t>ゴト</t>
    </rPh>
    <phoneticPr fontId="2"/>
  </si>
  <si>
    <t>学資保険</t>
    <rPh sb="0" eb="4">
      <t>ガクシホケン</t>
    </rPh>
    <phoneticPr fontId="2"/>
  </si>
  <si>
    <t xml:space="preserve">
</t>
    <phoneticPr fontId="2"/>
  </si>
  <si>
    <t xml:space="preserve">・高校2年3月36万、大学60万
</t>
    <phoneticPr fontId="2"/>
  </si>
  <si>
    <t>・別途変額有期型オプションAに70万投資済→死亡保険金の利益分62万／満期解約返戻金2035年5月17歳で200万（運用実績7％の場合）</t>
    <phoneticPr fontId="2"/>
  </si>
  <si>
    <t>年間</t>
    <rPh sb="0" eb="2">
      <t>ネンカン</t>
    </rPh>
    <phoneticPr fontId="2"/>
  </si>
  <si>
    <t>15歳まで貯めて180万円</t>
    <rPh sb="2" eb="3">
      <t>サイ</t>
    </rPh>
    <rPh sb="5" eb="6">
      <t>タ</t>
    </rPh>
    <rPh sb="11" eb="13">
      <t>マンエン</t>
    </rPh>
    <phoneticPr fontId="2"/>
  </si>
  <si>
    <t>65歳から7万円/基金2万円／月</t>
    <rPh sb="2" eb="3">
      <t>サイ</t>
    </rPh>
    <rPh sb="6" eb="8">
      <t>マンエン</t>
    </rPh>
    <rPh sb="9" eb="11">
      <t>キキン</t>
    </rPh>
    <rPh sb="12" eb="14">
      <t>マンエン</t>
    </rPh>
    <phoneticPr fontId="2"/>
  </si>
  <si>
    <t>60～70歳　3.3万円</t>
    <rPh sb="5" eb="6">
      <t>サイ</t>
    </rPh>
    <rPh sb="10" eb="12">
      <t>マンエン</t>
    </rPh>
    <phoneticPr fontId="2"/>
  </si>
  <si>
    <t>個人年金</t>
    <rPh sb="0" eb="4">
      <t>コジンネンキン</t>
    </rPh>
    <phoneticPr fontId="2"/>
  </si>
  <si>
    <t>年金</t>
    <rPh sb="0" eb="2">
      <t>ネンキン</t>
    </rPh>
    <phoneticPr fontId="2"/>
  </si>
  <si>
    <t>年齢</t>
    <rPh sb="0" eb="2">
      <t>ネンレイ</t>
    </rPh>
    <phoneticPr fontId="2"/>
  </si>
  <si>
    <t>給与</t>
    <rPh sb="0" eb="2">
      <t>キュウヨ</t>
    </rPh>
    <phoneticPr fontId="2"/>
  </si>
  <si>
    <t>収入予測</t>
    <rPh sb="0" eb="2">
      <t>シュウニュ</t>
    </rPh>
    <rPh sb="2" eb="4">
      <t>ヨソク</t>
    </rPh>
    <phoneticPr fontId="2"/>
  </si>
  <si>
    <t>支出予測</t>
    <rPh sb="0" eb="2">
      <t>シシュツ</t>
    </rPh>
    <rPh sb="2" eb="4">
      <t>ヨソク</t>
    </rPh>
    <phoneticPr fontId="2"/>
  </si>
  <si>
    <t>差引資産</t>
    <rPh sb="0" eb="2">
      <t>サシヒキ</t>
    </rPh>
    <rPh sb="2" eb="4">
      <t>シサン</t>
    </rPh>
    <phoneticPr fontId="2"/>
  </si>
  <si>
    <t>株式</t>
    <rPh sb="0" eb="2">
      <t>カブシキ</t>
    </rPh>
    <phoneticPr fontId="2"/>
  </si>
  <si>
    <t>600万円</t>
    <rPh sb="3" eb="5">
      <t>マンエン</t>
    </rPh>
    <phoneticPr fontId="2"/>
  </si>
  <si>
    <t>団信代わり＋370万円</t>
    <rPh sb="0" eb="2">
      <t>ダンシン</t>
    </rPh>
    <rPh sb="2" eb="3">
      <t>ガ</t>
    </rPh>
    <rPh sb="9" eb="11">
      <t>マンエン</t>
    </rPh>
    <phoneticPr fontId="2"/>
  </si>
  <si>
    <t>180万円</t>
    <rPh sb="3" eb="5">
      <t>マンエン</t>
    </rPh>
    <phoneticPr fontId="2"/>
  </si>
  <si>
    <t>236万円</t>
    <rPh sb="3" eb="5">
      <t>マンエン</t>
    </rPh>
    <phoneticPr fontId="2"/>
  </si>
  <si>
    <t>36万円</t>
    <rPh sb="2" eb="4">
      <t>マンエン</t>
    </rPh>
    <phoneticPr fontId="2"/>
  </si>
  <si>
    <t>160万円</t>
    <rPh sb="3" eb="5">
      <t>マンエン</t>
    </rPh>
    <phoneticPr fontId="2"/>
  </si>
  <si>
    <t>こども手当</t>
    <rPh sb="3" eb="5">
      <t>テアテ</t>
    </rPh>
    <phoneticPr fontId="2"/>
  </si>
  <si>
    <t>学資保険（北島家）</t>
    <rPh sb="0" eb="4">
      <t>ガクシホケン</t>
    </rPh>
    <rPh sb="5" eb="7">
      <t>キタジマ</t>
    </rPh>
    <rPh sb="7" eb="8">
      <t>ケ</t>
    </rPh>
    <phoneticPr fontId="2"/>
  </si>
  <si>
    <t>学資保険（森山家）</t>
    <rPh sb="0" eb="4">
      <t>ガクシホケン</t>
    </rPh>
    <rPh sb="5" eb="7">
      <t>モリヤマ</t>
    </rPh>
    <rPh sb="7" eb="8">
      <t>ケ</t>
    </rPh>
    <phoneticPr fontId="2"/>
  </si>
  <si>
    <t>資産</t>
    <rPh sb="0" eb="2">
      <t>シサン</t>
    </rPh>
    <phoneticPr fontId="2"/>
  </si>
  <si>
    <t>支出予測 学童保育</t>
    <rPh sb="0" eb="2">
      <t>シシュツ</t>
    </rPh>
    <rPh sb="2" eb="4">
      <t>ヨソク</t>
    </rPh>
    <rPh sb="5" eb="7">
      <t>ガクドウ</t>
    </rPh>
    <rPh sb="7" eb="9">
      <t>ホイク</t>
    </rPh>
    <phoneticPr fontId="2"/>
  </si>
  <si>
    <t>支出予測 塾</t>
    <rPh sb="0" eb="2">
      <t>シシュツ</t>
    </rPh>
    <rPh sb="2" eb="4">
      <t>ヨソク</t>
    </rPh>
    <rPh sb="5" eb="6">
      <t>ジュク</t>
    </rPh>
    <phoneticPr fontId="2"/>
  </si>
  <si>
    <t>クラブ活動</t>
    <rPh sb="3" eb="5">
      <t>カツドウ</t>
    </rPh>
    <phoneticPr fontId="2"/>
  </si>
  <si>
    <t>一人暮らし</t>
    <rPh sb="0" eb="3">
      <t>ヒトリグ</t>
    </rPh>
    <phoneticPr fontId="2"/>
  </si>
  <si>
    <t>支出予測 保育園</t>
    <rPh sb="0" eb="2">
      <t>シシュツ</t>
    </rPh>
    <rPh sb="2" eb="4">
      <t>ヨソク</t>
    </rPh>
    <rPh sb="5" eb="8">
      <t>ホイクエン</t>
    </rPh>
    <phoneticPr fontId="2"/>
  </si>
  <si>
    <t>支出予測 小学校給食費</t>
    <rPh sb="0" eb="2">
      <t>シシュツ</t>
    </rPh>
    <rPh sb="2" eb="4">
      <t>ヨソク</t>
    </rPh>
    <rPh sb="5" eb="8">
      <t>ショウガッコウ</t>
    </rPh>
    <rPh sb="8" eb="10">
      <t>キュウショク</t>
    </rPh>
    <rPh sb="10" eb="11">
      <t>ヒ</t>
    </rPh>
    <phoneticPr fontId="2"/>
  </si>
  <si>
    <t>支出予測 中学校給食費</t>
    <rPh sb="0" eb="2">
      <t>シシュツ</t>
    </rPh>
    <rPh sb="2" eb="4">
      <t>ヨソク</t>
    </rPh>
    <rPh sb="5" eb="8">
      <t>チュウガッコウ</t>
    </rPh>
    <rPh sb="8" eb="10">
      <t>キュウショク</t>
    </rPh>
    <rPh sb="10" eb="11">
      <t>ヒ</t>
    </rPh>
    <phoneticPr fontId="2"/>
  </si>
  <si>
    <t>支出予測 高校給食費</t>
    <rPh sb="0" eb="2">
      <t>シシュツ</t>
    </rPh>
    <rPh sb="2" eb="4">
      <t>ヨソク</t>
    </rPh>
    <rPh sb="5" eb="7">
      <t>コウコウ</t>
    </rPh>
    <rPh sb="7" eb="9">
      <t>キュウショク</t>
    </rPh>
    <rPh sb="9" eb="10">
      <t>ヒ</t>
    </rPh>
    <phoneticPr fontId="2"/>
  </si>
  <si>
    <t>支出予測 高校学費関連</t>
    <rPh sb="0" eb="2">
      <t>シシュツ</t>
    </rPh>
    <rPh sb="2" eb="4">
      <t>ヨソク</t>
    </rPh>
    <rPh sb="5" eb="7">
      <t>コウコウ</t>
    </rPh>
    <rPh sb="7" eb="9">
      <t>ガクヒ</t>
    </rPh>
    <rPh sb="9" eb="11">
      <t>カンレン</t>
    </rPh>
    <phoneticPr fontId="2"/>
  </si>
  <si>
    <t>支出予測 中学校入学関連</t>
    <rPh sb="0" eb="2">
      <t>シシュツ</t>
    </rPh>
    <rPh sb="2" eb="4">
      <t>ヨソク</t>
    </rPh>
    <rPh sb="5" eb="8">
      <t>チュウガッコウ</t>
    </rPh>
    <rPh sb="8" eb="10">
      <t>ニュウガク</t>
    </rPh>
    <rPh sb="10" eb="12">
      <t>カンレン</t>
    </rPh>
    <phoneticPr fontId="2"/>
  </si>
  <si>
    <t>夫婦差引資産</t>
    <rPh sb="0" eb="2">
      <t>フウフ</t>
    </rPh>
    <rPh sb="2" eb="4">
      <t>サシヒキ</t>
    </rPh>
    <rPh sb="4" eb="6">
      <t>シサン</t>
    </rPh>
    <phoneticPr fontId="2"/>
  </si>
  <si>
    <t>支出予測ステージ1　（保育料抜き）</t>
    <rPh sb="0" eb="2">
      <t>シシュツ</t>
    </rPh>
    <rPh sb="2" eb="4">
      <t>ヨソク</t>
    </rPh>
    <rPh sb="11" eb="14">
      <t>ホイクリョウ</t>
    </rPh>
    <rPh sb="14" eb="15">
      <t>ヌ</t>
    </rPh>
    <phoneticPr fontId="2"/>
  </si>
  <si>
    <t>有給休暇消化後、
傷病手当金が最長18ヶ月　16万/月</t>
    <rPh sb="0" eb="4">
      <t>ユウキュウキュウカ</t>
    </rPh>
    <rPh sb="4" eb="6">
      <t>ショウカ</t>
    </rPh>
    <rPh sb="6" eb="7">
      <t>ゴ</t>
    </rPh>
    <rPh sb="9" eb="14">
      <t>ショウビョウテアテキン</t>
    </rPh>
    <rPh sb="15" eb="17">
      <t>サイチョウ</t>
    </rPh>
    <rPh sb="20" eb="21">
      <t>ゲツ</t>
    </rPh>
    <rPh sb="24" eb="25">
      <t>マン</t>
    </rPh>
    <rPh sb="26" eb="27">
      <t>ツキ</t>
    </rPh>
    <phoneticPr fontId="2"/>
  </si>
  <si>
    <t>高度障害15万／月</t>
    <phoneticPr fontId="2"/>
  </si>
  <si>
    <t>高度障害10.5万／月</t>
    <phoneticPr fontId="2"/>
  </si>
  <si>
    <t>子供18歳未満→遺族基礎年金10万円/月
18歳以上→なし
その他→死亡一時金or60-65歳の婦年金</t>
    <rPh sb="0" eb="2">
      <t>コドモ</t>
    </rPh>
    <rPh sb="4" eb="5">
      <t>サイ</t>
    </rPh>
    <rPh sb="5" eb="7">
      <t>ミマン</t>
    </rPh>
    <rPh sb="8" eb="14">
      <t>イゾクキソネンキン</t>
    </rPh>
    <rPh sb="16" eb="18">
      <t>マンエン</t>
    </rPh>
    <rPh sb="19" eb="20">
      <t>ツキ</t>
    </rPh>
    <rPh sb="32" eb="33">
      <t>ホカ</t>
    </rPh>
    <rPh sb="34" eb="39">
      <t>シボウイチジキン</t>
    </rPh>
    <rPh sb="46" eb="47">
      <t>サイ</t>
    </rPh>
    <rPh sb="48" eb="49">
      <t>フ</t>
    </rPh>
    <rPh sb="49" eb="51">
      <t>ネンキン</t>
    </rPh>
    <phoneticPr fontId="2"/>
  </si>
  <si>
    <t>1級障害　11.9万円/月
2級障害　10.3万円/月
3級障害　なし
障害手当金　なし</t>
    <rPh sb="9" eb="11">
      <t>マンエン</t>
    </rPh>
    <rPh sb="12" eb="13">
      <t>ツキ</t>
    </rPh>
    <phoneticPr fontId="2"/>
  </si>
  <si>
    <t>1級障害　11.9万円/月～
2級障害　10.3万円/月～
3級障害　4.9万円/月～
障害手当金　115万円（一時金）→傷病手当金が終了したあとに申請
※障害年金等級表を確認</t>
    <rPh sb="1" eb="2">
      <t>キュウ</t>
    </rPh>
    <rPh sb="2" eb="4">
      <t>ショウガイ</t>
    </rPh>
    <rPh sb="16" eb="17">
      <t>キュウ</t>
    </rPh>
    <rPh sb="17" eb="19">
      <t>ショウガイ</t>
    </rPh>
    <rPh sb="31" eb="32">
      <t>キュウ</t>
    </rPh>
    <rPh sb="32" eb="34">
      <t>ショウガイ</t>
    </rPh>
    <rPh sb="38" eb="40">
      <t>マンエン</t>
    </rPh>
    <rPh sb="41" eb="42">
      <t>ツキ</t>
    </rPh>
    <rPh sb="44" eb="49">
      <t>ショウガイテアテキン</t>
    </rPh>
    <rPh sb="53" eb="55">
      <t>マンエン</t>
    </rPh>
    <rPh sb="56" eb="59">
      <t>イチジキン</t>
    </rPh>
    <rPh sb="61" eb="63">
      <t>ショウビョウ</t>
    </rPh>
    <rPh sb="63" eb="65">
      <t>テアテ</t>
    </rPh>
    <rPh sb="65" eb="66">
      <t>キン</t>
    </rPh>
    <rPh sb="67" eb="69">
      <t>シュウリョウ</t>
    </rPh>
    <rPh sb="74" eb="76">
      <t>シンセイ</t>
    </rPh>
    <rPh sb="78" eb="82">
      <t>ショウガイネンキン</t>
    </rPh>
    <rPh sb="82" eb="85">
      <t>トウキュウヒョウ</t>
    </rPh>
    <rPh sb="86" eb="88">
      <t>カクニン</t>
    </rPh>
    <phoneticPr fontId="2"/>
  </si>
  <si>
    <t>学資保険として使う</t>
    <rPh sb="0" eb="2">
      <t>ガクシ</t>
    </rPh>
    <rPh sb="2" eb="4">
      <t>ホケン</t>
    </rPh>
    <rPh sb="7" eb="8">
      <t>ツカ</t>
    </rPh>
    <phoneticPr fontId="2"/>
  </si>
  <si>
    <t>15歳で100万円</t>
    <rPh sb="2" eb="3">
      <t>サイ</t>
    </rPh>
    <rPh sb="7" eb="9">
      <t>マンエン</t>
    </rPh>
    <phoneticPr fontId="2"/>
  </si>
  <si>
    <t>先進医療
入院保障
通院保障</t>
    <rPh sb="0" eb="2">
      <t>センシン</t>
    </rPh>
    <rPh sb="2" eb="4">
      <t>イリョウ</t>
    </rPh>
    <rPh sb="5" eb="7">
      <t>ニュウイン</t>
    </rPh>
    <rPh sb="7" eb="9">
      <t>ホショウ</t>
    </rPh>
    <rPh sb="10" eb="12">
      <t>ツウイン</t>
    </rPh>
    <rPh sb="12" eb="14">
      <t>ホショウ</t>
    </rPh>
    <phoneticPr fontId="2"/>
  </si>
  <si>
    <t>100万くらい</t>
    <rPh sb="3" eb="4">
      <t>マン</t>
    </rPh>
    <phoneticPr fontId="2"/>
  </si>
  <si>
    <t>69万/年×10年</t>
    <rPh sb="2" eb="3">
      <t>マン</t>
    </rPh>
    <rPh sb="4" eb="5">
      <t>ネン</t>
    </rPh>
    <rPh sb="8" eb="9">
      <t>ネン</t>
    </rPh>
    <phoneticPr fontId="2"/>
  </si>
  <si>
    <t>60歳で620万</t>
    <rPh sb="7" eb="8">
      <t>マン</t>
    </rPh>
    <phoneticPr fontId="2"/>
  </si>
  <si>
    <t>79万/年×10年</t>
    <rPh sb="2" eb="3">
      <t>マン</t>
    </rPh>
    <rPh sb="4" eb="5">
      <t>ネン</t>
    </rPh>
    <rPh sb="8" eb="9">
      <t>ネン</t>
    </rPh>
    <phoneticPr fontId="2"/>
  </si>
  <si>
    <t>9割支払い免除</t>
    <rPh sb="1" eb="2">
      <t>ワリ</t>
    </rPh>
    <rPh sb="2" eb="4">
      <t>シハラ</t>
    </rPh>
    <rPh sb="5" eb="7">
      <t>メンジョ</t>
    </rPh>
    <phoneticPr fontId="2"/>
  </si>
  <si>
    <t>1割支払い免除？</t>
    <rPh sb="1" eb="2">
      <t>ワリ</t>
    </rPh>
    <rPh sb="2" eb="4">
      <t>シハラ</t>
    </rPh>
    <rPh sb="5" eb="7">
      <t>メンジョ</t>
    </rPh>
    <phoneticPr fontId="2"/>
  </si>
  <si>
    <t>ママ収入</t>
    <rPh sb="2" eb="4">
      <t>シュウニュウ</t>
    </rPh>
    <phoneticPr fontId="2"/>
  </si>
  <si>
    <t>パパ収入</t>
    <rPh sb="2" eb="4">
      <t>シュウニュウ</t>
    </rPh>
    <phoneticPr fontId="2"/>
  </si>
  <si>
    <t>自営業</t>
    <rPh sb="0" eb="3">
      <t>ジエイギョウ</t>
    </rPh>
    <phoneticPr fontId="2"/>
  </si>
  <si>
    <t>会社員</t>
    <rPh sb="0" eb="3">
      <t>カイシャイン</t>
    </rPh>
    <phoneticPr fontId="2"/>
  </si>
  <si>
    <t>ママ口座支払い</t>
    <rPh sb="2" eb="4">
      <t>コウザ</t>
    </rPh>
    <rPh sb="4" eb="6">
      <t>シハラ</t>
    </rPh>
    <phoneticPr fontId="2"/>
  </si>
  <si>
    <t>パパ口座支払い</t>
    <rPh sb="2" eb="4">
      <t>コウザ</t>
    </rPh>
    <rPh sb="4" eb="6">
      <t>シハラ</t>
    </rPh>
    <phoneticPr fontId="2"/>
  </si>
  <si>
    <t>保育所</t>
    <rPh sb="0" eb="3">
      <t>ホイクショ</t>
    </rPh>
    <phoneticPr fontId="2"/>
  </si>
  <si>
    <t>売電</t>
    <rPh sb="0" eb="2">
      <t>バイデン</t>
    </rPh>
    <phoneticPr fontId="2"/>
  </si>
  <si>
    <t>外貨投資保険</t>
    <rPh sb="0" eb="2">
      <t>ガイカ</t>
    </rPh>
    <rPh sb="2" eb="4">
      <t>トウシ</t>
    </rPh>
    <rPh sb="4" eb="6">
      <t>ホケン</t>
    </rPh>
    <phoneticPr fontId="2"/>
  </si>
  <si>
    <t>車の保険（年額/12）</t>
    <rPh sb="0" eb="1">
      <t>クルマ</t>
    </rPh>
    <rPh sb="2" eb="4">
      <t>ホケン</t>
    </rPh>
    <rPh sb="5" eb="7">
      <t>ネンガク</t>
    </rPh>
    <phoneticPr fontId="2"/>
  </si>
  <si>
    <t>保育保険（年額/12）</t>
    <rPh sb="0" eb="2">
      <t>ホイク</t>
    </rPh>
    <rPh sb="2" eb="4">
      <t>ホケン</t>
    </rPh>
    <phoneticPr fontId="2"/>
  </si>
  <si>
    <t>固定資産税（年額/12）</t>
    <rPh sb="0" eb="5">
      <t>コテイシサンゼイ</t>
    </rPh>
    <phoneticPr fontId="2"/>
  </si>
  <si>
    <t>差引</t>
    <rPh sb="0" eb="2">
      <t>サシヒキ</t>
    </rPh>
    <phoneticPr fontId="2"/>
  </si>
  <si>
    <t>住宅ローン</t>
    <rPh sb="0" eb="2">
      <t>ジュウタク</t>
    </rPh>
    <phoneticPr fontId="2"/>
  </si>
  <si>
    <t>学資保険　第一子</t>
    <rPh sb="0" eb="4">
      <t>ガクシホケン</t>
    </rPh>
    <rPh sb="5" eb="8">
      <t>ダイイッシ</t>
    </rPh>
    <phoneticPr fontId="2"/>
  </si>
  <si>
    <t>学資保険　第二子</t>
    <rPh sb="0" eb="4">
      <t>ガクシホケン</t>
    </rPh>
    <rPh sb="5" eb="8">
      <t>ダイニシ</t>
    </rPh>
    <phoneticPr fontId="2"/>
  </si>
  <si>
    <t>ママ</t>
    <phoneticPr fontId="2"/>
  </si>
  <si>
    <t>パパ</t>
    <phoneticPr fontId="2"/>
  </si>
  <si>
    <t>ママ怪我・入院</t>
    <rPh sb="2" eb="4">
      <t>ケガ</t>
    </rPh>
    <rPh sb="5" eb="7">
      <t>ニュウイン</t>
    </rPh>
    <phoneticPr fontId="2"/>
  </si>
  <si>
    <t>ママがん</t>
    <phoneticPr fontId="2"/>
  </si>
  <si>
    <t>ママ死亡時</t>
    <rPh sb="2" eb="4">
      <t>シボウ</t>
    </rPh>
    <rPh sb="4" eb="5">
      <t>トキ</t>
    </rPh>
    <phoneticPr fontId="2"/>
  </si>
  <si>
    <t>ママ60歳以降</t>
    <rPh sb="4" eb="5">
      <t>サイ</t>
    </rPh>
    <rPh sb="5" eb="7">
      <t>イコウ</t>
    </rPh>
    <phoneticPr fontId="2"/>
  </si>
  <si>
    <t>ママ基本小遣い</t>
    <rPh sb="2" eb="6">
      <t>キホンコヅカ</t>
    </rPh>
    <phoneticPr fontId="2"/>
  </si>
  <si>
    <t>パパ怪我・入院</t>
    <rPh sb="2" eb="4">
      <t>ケガ</t>
    </rPh>
    <rPh sb="5" eb="7">
      <t>ニュウイン</t>
    </rPh>
    <phoneticPr fontId="2"/>
  </si>
  <si>
    <t>パパがん</t>
    <phoneticPr fontId="2"/>
  </si>
  <si>
    <t>パパ死亡時</t>
    <rPh sb="2" eb="5">
      <t>シボウジ</t>
    </rPh>
    <phoneticPr fontId="2"/>
  </si>
  <si>
    <t>パパ60歳以降</t>
    <phoneticPr fontId="2"/>
  </si>
  <si>
    <t>パパ基本小遣い</t>
    <rPh sb="2" eb="4">
      <t>キホン</t>
    </rPh>
    <phoneticPr fontId="2"/>
  </si>
  <si>
    <t>子供18歳未満→遺族基礎年金12.5万円/月
18歳以上→遺族厚生年金4.9万円/月+α
パパ65歳以上→6.5万円/月</t>
    <rPh sb="25" eb="26">
      <t>サイ</t>
    </rPh>
    <rPh sb="26" eb="28">
      <t>イジョウ</t>
    </rPh>
    <rPh sb="29" eb="31">
      <t>イゾク</t>
    </rPh>
    <rPh sb="31" eb="35">
      <t>コウセイネンキン</t>
    </rPh>
    <rPh sb="38" eb="40">
      <t>マンエン</t>
    </rPh>
    <rPh sb="41" eb="42">
      <t>ツキ</t>
    </rPh>
    <rPh sb="49" eb="50">
      <t>サイ</t>
    </rPh>
    <rPh sb="50" eb="52">
      <t>イジョウ</t>
    </rPh>
    <rPh sb="56" eb="58">
      <t>マンエン</t>
    </rPh>
    <rPh sb="59" eb="60">
      <t>ツキ</t>
    </rPh>
    <phoneticPr fontId="2"/>
  </si>
  <si>
    <t>第一子死亡時</t>
    <rPh sb="3" eb="6">
      <t>シボウジ</t>
    </rPh>
    <phoneticPr fontId="2"/>
  </si>
  <si>
    <t>第一子</t>
  </si>
  <si>
    <t>第一子学資保険</t>
    <rPh sb="3" eb="7">
      <t>ガクシホケン</t>
    </rPh>
    <phoneticPr fontId="2"/>
  </si>
  <si>
    <t>第二子死亡時</t>
    <rPh sb="3" eb="6">
      <t>シボウジ</t>
    </rPh>
    <phoneticPr fontId="2"/>
  </si>
  <si>
    <t>第二子</t>
  </si>
  <si>
    <t>第二子学資保険</t>
    <rPh sb="3" eb="7">
      <t>ガクシホケン</t>
    </rPh>
    <phoneticPr fontId="2"/>
  </si>
  <si>
    <t>高度障害で支払い免除</t>
    <rPh sb="0" eb="2">
      <t>コウド</t>
    </rPh>
    <rPh sb="2" eb="4">
      <t>ショウガイ</t>
    </rPh>
    <rPh sb="5" eb="7">
      <t>シハラ</t>
    </rPh>
    <rPh sb="8" eb="10">
      <t>メンジョ</t>
    </rPh>
    <phoneticPr fontId="2"/>
  </si>
  <si>
    <t>外資保険</t>
    <rPh sb="0" eb="2">
      <t>ガイシ</t>
    </rPh>
    <rPh sb="2" eb="4">
      <t>ホケン</t>
    </rPh>
    <phoneticPr fontId="2"/>
  </si>
  <si>
    <t>埋葬料5万円</t>
    <phoneticPr fontId="2"/>
  </si>
  <si>
    <t>埋葬料5万円</t>
    <rPh sb="0" eb="3">
      <t>マイソウリョウ</t>
    </rPh>
    <rPh sb="4" eb="6">
      <t>マンエン</t>
    </rPh>
    <phoneticPr fontId="2"/>
  </si>
  <si>
    <t>第二子</t>
    <phoneticPr fontId="2"/>
  </si>
  <si>
    <t>第一子</t>
    <phoneticPr fontId="2"/>
  </si>
  <si>
    <t>学資保険（ママ）</t>
    <rPh sb="0" eb="4">
      <t>ガクシホケン</t>
    </rPh>
    <phoneticPr fontId="2"/>
  </si>
  <si>
    <t>学資保険（パパ）</t>
    <rPh sb="0" eb="4">
      <t>ガクシホケン</t>
    </rPh>
    <phoneticPr fontId="2"/>
  </si>
  <si>
    <t>支出予測ステージ2　（食費2万増える）</t>
    <rPh sb="0" eb="2">
      <t>シシュツ</t>
    </rPh>
    <rPh sb="2" eb="4">
      <t>ヨソク</t>
    </rPh>
    <rPh sb="11" eb="13">
      <t>ショクヒ</t>
    </rPh>
    <rPh sb="14" eb="15">
      <t>マン</t>
    </rPh>
    <rPh sb="15" eb="16">
      <t>フ</t>
    </rPh>
    <phoneticPr fontId="2"/>
  </si>
  <si>
    <t>投資(ドル建て)返戻金</t>
    <rPh sb="0" eb="2">
      <t>トウシ</t>
    </rPh>
    <rPh sb="5" eb="6">
      <t>ダ</t>
    </rPh>
    <rPh sb="8" eb="11">
      <t>ヘンレイキン</t>
    </rPh>
    <phoneticPr fontId="2"/>
  </si>
  <si>
    <t>投資（ドル建て）返戻金</t>
    <rPh sb="0" eb="2">
      <t>トウシ</t>
    </rPh>
    <rPh sb="5" eb="6">
      <t>ダ</t>
    </rPh>
    <phoneticPr fontId="2"/>
  </si>
  <si>
    <t>個人年金その２</t>
    <rPh sb="0" eb="4">
      <t>コジンネンキン</t>
    </rPh>
    <phoneticPr fontId="2"/>
  </si>
  <si>
    <t>第一子おむつ等</t>
    <rPh sb="6" eb="7">
      <t>ナド</t>
    </rPh>
    <phoneticPr fontId="2"/>
  </si>
  <si>
    <t>第一子保育所</t>
    <rPh sb="3" eb="6">
      <t>ホイクショ</t>
    </rPh>
    <phoneticPr fontId="2"/>
  </si>
</sst>
</file>

<file path=xl/styles.xml><?xml version="1.0" encoding="utf-8"?>
<styleSheet xmlns="http://schemas.openxmlformats.org/spreadsheetml/2006/main">
  <numFmts count="1">
    <numFmt numFmtId="176" formatCode="0_ 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2" borderId="2" xfId="1" applyFont="1" applyFill="1" applyBorder="1">
      <alignment vertical="center"/>
    </xf>
    <xf numFmtId="38" fontId="0" fillId="0" borderId="3" xfId="1" applyFont="1" applyBorder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38" fontId="0" fillId="0" borderId="8" xfId="1" applyFont="1" applyBorder="1">
      <alignment vertical="center"/>
    </xf>
    <xf numFmtId="0" fontId="3" fillId="0" borderId="9" xfId="0" applyFont="1" applyBorder="1" applyAlignment="1">
      <alignment horizontal="right" vertical="center"/>
    </xf>
    <xf numFmtId="38" fontId="0" fillId="0" borderId="10" xfId="1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38" fontId="0" fillId="0" borderId="12" xfId="1" applyFont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38" fontId="0" fillId="0" borderId="0" xfId="0" applyNumberFormat="1" applyFill="1">
      <alignment vertical="center"/>
    </xf>
    <xf numFmtId="38" fontId="6" fillId="0" borderId="0" xfId="1" applyFont="1" applyFill="1" applyBorder="1">
      <alignment vertical="center"/>
    </xf>
    <xf numFmtId="0" fontId="0" fillId="0" borderId="13" xfId="0" applyBorder="1">
      <alignment vertical="center"/>
    </xf>
    <xf numFmtId="38" fontId="5" fillId="0" borderId="14" xfId="1" applyFont="1" applyBorder="1">
      <alignment vertical="center"/>
    </xf>
    <xf numFmtId="38" fontId="5" fillId="3" borderId="15" xfId="1" applyFont="1" applyFill="1" applyBorder="1">
      <alignment vertical="center"/>
    </xf>
    <xf numFmtId="0" fontId="3" fillId="3" borderId="16" xfId="0" applyFont="1" applyFill="1" applyBorder="1" applyAlignment="1">
      <alignment horizontal="right" vertical="center"/>
    </xf>
    <xf numFmtId="0" fontId="0" fillId="3" borderId="17" xfId="0" applyFill="1" applyBorder="1">
      <alignment vertical="center"/>
    </xf>
    <xf numFmtId="38" fontId="0" fillId="3" borderId="17" xfId="0" applyNumberFormat="1" applyFill="1" applyBorder="1">
      <alignment vertical="center"/>
    </xf>
    <xf numFmtId="38" fontId="6" fillId="3" borderId="18" xfId="1" applyFont="1" applyFill="1" applyBorder="1">
      <alignment vertical="center"/>
    </xf>
    <xf numFmtId="38" fontId="0" fillId="0" borderId="0" xfId="0" applyNumberFormat="1">
      <alignment vertical="center"/>
    </xf>
    <xf numFmtId="38" fontId="0" fillId="0" borderId="20" xfId="1" applyFon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8" fontId="0" fillId="0" borderId="0" xfId="1" applyFont="1" applyFill="1" applyBorder="1">
      <alignment vertical="center"/>
    </xf>
    <xf numFmtId="38" fontId="5" fillId="0" borderId="0" xfId="1" applyFont="1" applyFill="1" applyBorder="1">
      <alignment vertical="center"/>
    </xf>
    <xf numFmtId="38" fontId="0" fillId="0" borderId="3" xfId="1" applyFont="1" applyFill="1" applyBorder="1">
      <alignment vertical="center"/>
    </xf>
    <xf numFmtId="38" fontId="0" fillId="0" borderId="2" xfId="1" applyFont="1" applyFill="1" applyBorder="1">
      <alignment vertical="center"/>
    </xf>
    <xf numFmtId="38" fontId="7" fillId="0" borderId="1" xfId="1" applyFont="1" applyBorder="1">
      <alignment vertical="center"/>
    </xf>
    <xf numFmtId="38" fontId="7" fillId="0" borderId="8" xfId="1" applyFont="1" applyBorder="1">
      <alignment vertical="center"/>
    </xf>
    <xf numFmtId="0" fontId="3" fillId="6" borderId="9" xfId="0" applyFont="1" applyFill="1" applyBorder="1" applyAlignment="1">
      <alignment horizontal="right" vertical="center"/>
    </xf>
    <xf numFmtId="0" fontId="3" fillId="7" borderId="9" xfId="0" applyFont="1" applyFill="1" applyBorder="1" applyAlignment="1">
      <alignment horizontal="right" vertical="center"/>
    </xf>
    <xf numFmtId="0" fontId="3" fillId="7" borderId="11" xfId="0" applyFont="1" applyFill="1" applyBorder="1" applyAlignment="1">
      <alignment horizontal="right" vertical="center"/>
    </xf>
    <xf numFmtId="0" fontId="3" fillId="8" borderId="11" xfId="0" applyFont="1" applyFill="1" applyBorder="1" applyAlignment="1">
      <alignment horizontal="right" vertical="center"/>
    </xf>
    <xf numFmtId="0" fontId="3" fillId="8" borderId="9" xfId="0" applyFont="1" applyFill="1" applyBorder="1" applyAlignment="1">
      <alignment horizontal="right" vertical="center"/>
    </xf>
    <xf numFmtId="0" fontId="3" fillId="6" borderId="11" xfId="0" applyFont="1" applyFill="1" applyBorder="1" applyAlignment="1">
      <alignment horizontal="right" vertical="center"/>
    </xf>
    <xf numFmtId="9" fontId="0" fillId="0" borderId="0" xfId="0" applyNumberFormat="1">
      <alignment vertical="center"/>
    </xf>
    <xf numFmtId="9" fontId="0" fillId="0" borderId="0" xfId="2" applyFont="1">
      <alignment vertical="center"/>
    </xf>
    <xf numFmtId="0" fontId="4" fillId="5" borderId="0" xfId="0" applyFont="1" applyFill="1" applyAlignment="1">
      <alignment horizontal="center" vertical="center"/>
    </xf>
    <xf numFmtId="38" fontId="8" fillId="0" borderId="2" xfId="1" applyFont="1" applyBorder="1">
      <alignment vertical="center"/>
    </xf>
    <xf numFmtId="0" fontId="0" fillId="9" borderId="0" xfId="0" applyFill="1">
      <alignment vertical="center"/>
    </xf>
    <xf numFmtId="0" fontId="9" fillId="6" borderId="0" xfId="0" applyFont="1" applyFill="1">
      <alignment vertical="center"/>
    </xf>
    <xf numFmtId="0" fontId="11" fillId="7" borderId="0" xfId="0" applyFont="1" applyFill="1">
      <alignment vertical="center"/>
    </xf>
    <xf numFmtId="0" fontId="11" fillId="8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12" fillId="10" borderId="0" xfId="3">
      <alignment vertical="center"/>
    </xf>
    <xf numFmtId="0" fontId="15" fillId="5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18" fillId="12" borderId="0" xfId="5" applyFont="1">
      <alignment vertical="center"/>
    </xf>
    <xf numFmtId="0" fontId="8" fillId="0" borderId="0" xfId="0" applyFont="1">
      <alignment vertical="center"/>
    </xf>
    <xf numFmtId="0" fontId="0" fillId="13" borderId="0" xfId="0" applyFill="1" applyAlignment="1">
      <alignment vertical="center" wrapText="1"/>
    </xf>
    <xf numFmtId="38" fontId="0" fillId="0" borderId="21" xfId="1" applyFont="1" applyBorder="1" applyAlignment="1">
      <alignment horizontal="center" vertical="center"/>
    </xf>
    <xf numFmtId="38" fontId="0" fillId="0" borderId="21" xfId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wrapText="1"/>
    </xf>
    <xf numFmtId="176" fontId="0" fillId="0" borderId="0" xfId="0" applyNumberForma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6" borderId="19" xfId="0" applyFont="1" applyFill="1" applyBorder="1" applyAlignment="1">
      <alignment horizontal="right" vertical="center"/>
    </xf>
    <xf numFmtId="0" fontId="3" fillId="6" borderId="11" xfId="0" applyFont="1" applyFill="1" applyBorder="1" applyAlignment="1">
      <alignment horizontal="right" vertical="center"/>
    </xf>
    <xf numFmtId="0" fontId="3" fillId="6" borderId="22" xfId="0" applyFont="1" applyFill="1" applyBorder="1" applyAlignment="1">
      <alignment horizontal="right" vertical="center"/>
    </xf>
    <xf numFmtId="0" fontId="3" fillId="6" borderId="19" xfId="0" applyFont="1" applyFill="1" applyBorder="1" applyAlignment="1">
      <alignment horizontal="right" vertical="center"/>
    </xf>
    <xf numFmtId="38" fontId="0" fillId="0" borderId="3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23" xfId="1" applyFont="1" applyFill="1" applyBorder="1" applyAlignment="1">
      <alignment horizontal="center" vertical="center"/>
    </xf>
    <xf numFmtId="38" fontId="0" fillId="0" borderId="2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8" fillId="12" borderId="0" xfId="5" applyFont="1" applyAlignment="1">
      <alignment horizontal="center" vertical="center"/>
    </xf>
    <xf numFmtId="0" fontId="13" fillId="11" borderId="0" xfId="4" applyAlignment="1">
      <alignment horizontal="center" vertical="center" wrapText="1"/>
    </xf>
    <xf numFmtId="0" fontId="13" fillId="11" borderId="0" xfId="4" applyAlignment="1">
      <alignment horizontal="center" vertical="center"/>
    </xf>
    <xf numFmtId="0" fontId="12" fillId="10" borderId="0" xfId="3" applyAlignment="1">
      <alignment horizontal="center" vertical="center"/>
    </xf>
    <xf numFmtId="0" fontId="0" fillId="2" borderId="0" xfId="0" applyFill="1" applyAlignment="1">
      <alignment horizontal="center" vertical="center"/>
    </xf>
    <xf numFmtId="38" fontId="0" fillId="2" borderId="3" xfId="1" applyFont="1" applyFill="1" applyBorder="1">
      <alignment vertical="center"/>
    </xf>
  </cellXfs>
  <cellStyles count="6">
    <cellStyle name="どちらでもない" xfId="5" builtinId="28"/>
    <cellStyle name="パーセント" xfId="2" builtinId="5"/>
    <cellStyle name="悪い" xfId="4" builtinId="27"/>
    <cellStyle name="桁区切り" xfId="1" builtinId="6"/>
    <cellStyle name="標準" xfId="0" builtinId="0"/>
    <cellStyle name="良い" xfId="3" builtinId="26"/>
  </cellStyles>
  <dxfs count="0"/>
  <tableStyles count="0" defaultTableStyle="TableStyleMedium9" defaultPivotStyle="PivotStyleLight16"/>
  <colors>
    <mruColors>
      <color rgb="FFFFFF99"/>
      <color rgb="FFCCFF99"/>
      <color rgb="FFCCFFCC"/>
      <color rgb="FFFFCCCC"/>
      <color rgb="FFFFFFCC"/>
      <color rgb="FF00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115" zoomScaleNormal="115" workbookViewId="0">
      <selection activeCell="C8" sqref="C8"/>
    </sheetView>
  </sheetViews>
  <sheetFormatPr defaultRowHeight="13.5"/>
  <cols>
    <col min="1" max="1" width="20" customWidth="1"/>
    <col min="2" max="2" width="10.625" bestFit="1" customWidth="1"/>
    <col min="3" max="3" width="22.25" bestFit="1" customWidth="1"/>
    <col min="4" max="4" width="10.625" bestFit="1" customWidth="1"/>
    <col min="5" max="5" width="15.375" customWidth="1"/>
    <col min="6" max="6" width="10.875" customWidth="1"/>
    <col min="7" max="8" width="15" hidden="1" customWidth="1"/>
    <col min="9" max="9" width="10.875" customWidth="1"/>
    <col min="10" max="10" width="22.625" bestFit="1" customWidth="1"/>
    <col min="11" max="12" width="11.625" bestFit="1" customWidth="1"/>
    <col min="13" max="13" width="9.875" bestFit="1" customWidth="1"/>
    <col min="14" max="14" width="8.625" bestFit="1" customWidth="1"/>
    <col min="16" max="16" width="19.5" bestFit="1" customWidth="1"/>
    <col min="17" max="17" width="11" customWidth="1"/>
    <col min="18" max="18" width="10.625" customWidth="1"/>
    <col min="19" max="19" width="11" bestFit="1" customWidth="1"/>
    <col min="20" max="20" width="11.5" customWidth="1"/>
    <col min="21" max="21" width="15.375" customWidth="1"/>
  </cols>
  <sheetData>
    <row r="1" spans="1:16" ht="14.25" thickBot="1">
      <c r="C1" t="s">
        <v>101</v>
      </c>
      <c r="E1" t="s">
        <v>100</v>
      </c>
      <c r="J1" t="s">
        <v>49</v>
      </c>
    </row>
    <row r="2" spans="1:16" s="1" customFormat="1" ht="27">
      <c r="A2" s="8" t="s">
        <v>0</v>
      </c>
      <c r="B2" s="9" t="s">
        <v>98</v>
      </c>
      <c r="C2" s="9" t="s">
        <v>102</v>
      </c>
      <c r="D2" s="9" t="s">
        <v>99</v>
      </c>
      <c r="E2" s="9" t="s">
        <v>103</v>
      </c>
      <c r="F2" s="10" t="s">
        <v>2</v>
      </c>
      <c r="G2" s="1">
        <f>468914+95000</f>
        <v>563914</v>
      </c>
      <c r="J2" s="8" t="s">
        <v>0</v>
      </c>
      <c r="K2" s="9" t="s">
        <v>22</v>
      </c>
      <c r="L2" s="9" t="s">
        <v>23</v>
      </c>
      <c r="M2" s="9" t="s">
        <v>110</v>
      </c>
      <c r="N2" s="9" t="s">
        <v>25</v>
      </c>
      <c r="O2" s="10" t="s">
        <v>21</v>
      </c>
      <c r="P2" s="29"/>
    </row>
    <row r="3" spans="1:16" ht="17.25">
      <c r="A3" s="11" t="s">
        <v>1</v>
      </c>
      <c r="B3" s="34">
        <v>200000</v>
      </c>
      <c r="C3" s="34"/>
      <c r="D3" s="34">
        <v>220000</v>
      </c>
      <c r="E3" s="34"/>
      <c r="F3" s="35">
        <f>B3-C3+D3-E3</f>
        <v>420000</v>
      </c>
      <c r="J3" s="11" t="s">
        <v>1</v>
      </c>
      <c r="K3" s="4">
        <f>F3*12</f>
        <v>5040000</v>
      </c>
      <c r="L3" s="4"/>
      <c r="M3" s="4"/>
      <c r="N3" s="4"/>
      <c r="O3" s="12"/>
      <c r="P3" s="30"/>
    </row>
    <row r="4" spans="1:16">
      <c r="A4" s="40" t="s">
        <v>3</v>
      </c>
      <c r="B4" s="5"/>
      <c r="C4" s="5">
        <v>100000</v>
      </c>
      <c r="D4" s="5"/>
      <c r="E4" s="33"/>
      <c r="F4" s="14">
        <f t="shared" ref="F4:F28" si="0">B4-C4+D4-E4</f>
        <v>-100000</v>
      </c>
      <c r="J4" s="13" t="s">
        <v>3</v>
      </c>
      <c r="K4" s="5"/>
      <c r="L4" s="33">
        <f t="shared" ref="L4:L27" si="1">(C4+E4)*12</f>
        <v>1200000</v>
      </c>
      <c r="M4" s="5"/>
      <c r="N4" s="5"/>
      <c r="O4" s="14"/>
      <c r="P4" s="30"/>
    </row>
    <row r="5" spans="1:16">
      <c r="A5" s="40" t="s">
        <v>4</v>
      </c>
      <c r="B5" s="5"/>
      <c r="C5" s="5"/>
      <c r="D5" s="5"/>
      <c r="E5" s="33"/>
      <c r="F5" s="14">
        <f t="shared" si="0"/>
        <v>0</v>
      </c>
      <c r="J5" s="13" t="s">
        <v>4</v>
      </c>
      <c r="K5" s="5"/>
      <c r="L5" s="33">
        <f t="shared" si="1"/>
        <v>0</v>
      </c>
      <c r="M5" s="5"/>
      <c r="N5" s="5"/>
      <c r="O5" s="14"/>
      <c r="P5" s="30"/>
    </row>
    <row r="6" spans="1:16">
      <c r="A6" s="40" t="s">
        <v>16</v>
      </c>
      <c r="B6" s="5"/>
      <c r="C6" s="6">
        <v>40000</v>
      </c>
      <c r="D6" s="5"/>
      <c r="E6" s="33"/>
      <c r="F6" s="14">
        <f t="shared" si="0"/>
        <v>-40000</v>
      </c>
      <c r="J6" s="13" t="s">
        <v>24</v>
      </c>
      <c r="K6" s="5"/>
      <c r="L6" s="33">
        <f t="shared" si="1"/>
        <v>480000</v>
      </c>
      <c r="M6" s="5"/>
      <c r="N6" s="5"/>
      <c r="O6" s="14"/>
      <c r="P6" s="30"/>
    </row>
    <row r="7" spans="1:16">
      <c r="A7" s="37" t="s">
        <v>44</v>
      </c>
      <c r="B7" s="5"/>
      <c r="C7" s="6">
        <v>10000</v>
      </c>
      <c r="D7" s="5"/>
      <c r="E7" s="33"/>
      <c r="F7" s="14">
        <f t="shared" si="0"/>
        <v>-10000</v>
      </c>
      <c r="J7" s="13" t="s">
        <v>145</v>
      </c>
      <c r="K7" s="5"/>
      <c r="L7" s="33">
        <f t="shared" si="1"/>
        <v>120000</v>
      </c>
      <c r="M7" s="5"/>
      <c r="N7" s="5"/>
      <c r="O7" s="14"/>
      <c r="P7" s="30"/>
    </row>
    <row r="8" spans="1:16">
      <c r="A8" s="40" t="s">
        <v>104</v>
      </c>
      <c r="B8" s="5"/>
      <c r="C8" s="33">
        <v>25000</v>
      </c>
      <c r="D8" s="5"/>
      <c r="E8" s="33"/>
      <c r="F8" s="14">
        <f t="shared" si="0"/>
        <v>-25000</v>
      </c>
      <c r="J8" s="13" t="s">
        <v>146</v>
      </c>
      <c r="K8" s="5"/>
      <c r="L8" s="33">
        <f t="shared" si="1"/>
        <v>300000</v>
      </c>
      <c r="M8" s="5"/>
      <c r="N8" s="5"/>
      <c r="O8" s="14"/>
      <c r="P8" s="30"/>
    </row>
    <row r="9" spans="1:16">
      <c r="A9" s="37" t="s">
        <v>5</v>
      </c>
      <c r="B9" s="5"/>
      <c r="C9" s="5"/>
      <c r="D9" s="5"/>
      <c r="E9" s="33">
        <v>5000</v>
      </c>
      <c r="F9" s="14">
        <f t="shared" si="0"/>
        <v>-5000</v>
      </c>
      <c r="J9" s="13" t="s">
        <v>5</v>
      </c>
      <c r="K9" s="5"/>
      <c r="L9" s="33">
        <f t="shared" si="1"/>
        <v>60000</v>
      </c>
      <c r="M9" s="5"/>
      <c r="N9" s="5"/>
      <c r="O9" s="14"/>
      <c r="P9" s="30"/>
    </row>
    <row r="10" spans="1:16">
      <c r="A10" s="37" t="s">
        <v>6</v>
      </c>
      <c r="B10" s="5"/>
      <c r="C10" s="5"/>
      <c r="D10" s="5"/>
      <c r="E10" s="33"/>
      <c r="F10" s="14">
        <f t="shared" si="0"/>
        <v>0</v>
      </c>
      <c r="J10" s="13" t="s">
        <v>6</v>
      </c>
      <c r="K10" s="5"/>
      <c r="L10" s="33">
        <f t="shared" si="1"/>
        <v>0</v>
      </c>
      <c r="M10" s="5"/>
      <c r="N10" s="5"/>
      <c r="O10" s="14"/>
      <c r="P10" s="30"/>
    </row>
    <row r="11" spans="1:16">
      <c r="A11" s="37" t="s">
        <v>7</v>
      </c>
      <c r="B11" s="5"/>
      <c r="C11" s="5"/>
      <c r="D11" s="5"/>
      <c r="E11" s="33">
        <v>5000</v>
      </c>
      <c r="F11" s="14">
        <f t="shared" si="0"/>
        <v>-5000</v>
      </c>
      <c r="J11" s="13" t="s">
        <v>7</v>
      </c>
      <c r="K11" s="5"/>
      <c r="L11" s="33">
        <f t="shared" si="1"/>
        <v>60000</v>
      </c>
      <c r="M11" s="5"/>
      <c r="N11" s="5"/>
      <c r="O11" s="14"/>
      <c r="P11" s="30"/>
    </row>
    <row r="12" spans="1:16">
      <c r="A12" s="36" t="s">
        <v>8</v>
      </c>
      <c r="B12" s="5"/>
      <c r="C12" s="5">
        <v>10000</v>
      </c>
      <c r="D12" s="5"/>
      <c r="E12" s="33">
        <v>10000</v>
      </c>
      <c r="F12" s="14">
        <f t="shared" si="0"/>
        <v>-20000</v>
      </c>
      <c r="J12" s="13" t="s">
        <v>8</v>
      </c>
      <c r="K12" s="5"/>
      <c r="L12" s="33">
        <f t="shared" si="1"/>
        <v>240000</v>
      </c>
      <c r="M12" s="5"/>
      <c r="N12" s="5"/>
      <c r="O12" s="14"/>
      <c r="P12" s="30"/>
    </row>
    <row r="13" spans="1:16">
      <c r="A13" s="36" t="s">
        <v>9</v>
      </c>
      <c r="B13" s="5"/>
      <c r="C13" s="5">
        <v>5000</v>
      </c>
      <c r="D13" s="5"/>
      <c r="E13" s="33">
        <v>5000</v>
      </c>
      <c r="F13" s="14">
        <f t="shared" si="0"/>
        <v>-10000</v>
      </c>
      <c r="J13" s="13" t="s">
        <v>9</v>
      </c>
      <c r="K13" s="5"/>
      <c r="L13" s="33">
        <f t="shared" si="1"/>
        <v>120000</v>
      </c>
      <c r="M13" s="5"/>
      <c r="N13" s="5"/>
      <c r="O13" s="14"/>
      <c r="P13" s="30"/>
    </row>
    <row r="14" spans="1:16">
      <c r="A14" s="36" t="s">
        <v>10</v>
      </c>
      <c r="B14" s="5"/>
      <c r="C14" s="5">
        <v>3000</v>
      </c>
      <c r="D14" s="5"/>
      <c r="E14" s="33">
        <v>3444</v>
      </c>
      <c r="F14" s="14">
        <f t="shared" si="0"/>
        <v>-6444</v>
      </c>
      <c r="J14" s="13" t="s">
        <v>10</v>
      </c>
      <c r="K14" s="5"/>
      <c r="L14" s="33">
        <f t="shared" si="1"/>
        <v>77328</v>
      </c>
      <c r="M14" s="5"/>
      <c r="N14" s="5"/>
      <c r="O14" s="14"/>
      <c r="P14" s="30"/>
    </row>
    <row r="15" spans="1:16">
      <c r="A15" s="36" t="s">
        <v>106</v>
      </c>
      <c r="B15" s="5"/>
      <c r="C15" s="5">
        <v>21000</v>
      </c>
      <c r="D15" s="5"/>
      <c r="E15" s="33">
        <v>23000</v>
      </c>
      <c r="F15" s="14">
        <f t="shared" si="0"/>
        <v>-44000</v>
      </c>
      <c r="I15" s="1"/>
      <c r="J15" s="13" t="s">
        <v>11</v>
      </c>
      <c r="K15" s="5"/>
      <c r="L15" s="33">
        <f t="shared" si="1"/>
        <v>528000</v>
      </c>
      <c r="M15" s="5"/>
      <c r="N15" s="5"/>
      <c r="O15" s="14"/>
      <c r="P15" s="30"/>
    </row>
    <row r="16" spans="1:16">
      <c r="A16" s="36" t="s">
        <v>45</v>
      </c>
      <c r="B16" s="5"/>
      <c r="C16" s="5">
        <v>10000</v>
      </c>
      <c r="D16" s="5"/>
      <c r="E16" s="33"/>
      <c r="F16" s="14">
        <f t="shared" si="0"/>
        <v>-10000</v>
      </c>
      <c r="J16" s="13" t="str">
        <f t="shared" ref="J16:J26" si="2">A16</f>
        <v>学資保険</v>
      </c>
      <c r="K16" s="5"/>
      <c r="L16" s="33">
        <f t="shared" si="1"/>
        <v>120000</v>
      </c>
      <c r="M16" s="5"/>
      <c r="N16" s="5"/>
      <c r="O16" s="14"/>
      <c r="P16" s="30"/>
    </row>
    <row r="17" spans="1:16">
      <c r="A17" s="37" t="s">
        <v>15</v>
      </c>
      <c r="B17" s="5"/>
      <c r="C17" s="5"/>
      <c r="D17" s="5"/>
      <c r="E17" s="5">
        <v>4000</v>
      </c>
      <c r="F17" s="14">
        <f t="shared" si="0"/>
        <v>-4000</v>
      </c>
      <c r="J17" s="13" t="str">
        <f t="shared" si="2"/>
        <v>電話代</v>
      </c>
      <c r="K17" s="5"/>
      <c r="L17" s="33">
        <f t="shared" si="1"/>
        <v>48000</v>
      </c>
      <c r="M17" s="5"/>
      <c r="N17" s="5"/>
      <c r="O17" s="14"/>
      <c r="P17" s="30"/>
    </row>
    <row r="18" spans="1:16">
      <c r="A18" s="36" t="s">
        <v>12</v>
      </c>
      <c r="B18" s="5"/>
      <c r="C18" s="5"/>
      <c r="D18" s="5"/>
      <c r="E18" s="5">
        <v>26200</v>
      </c>
      <c r="F18" s="14">
        <f t="shared" si="0"/>
        <v>-26200</v>
      </c>
      <c r="G18" t="s">
        <v>120</v>
      </c>
      <c r="H18" t="s">
        <v>125</v>
      </c>
      <c r="J18" s="13" t="str">
        <f t="shared" si="2"/>
        <v>年金支払</v>
      </c>
      <c r="K18" s="5"/>
      <c r="L18" s="33">
        <f t="shared" si="1"/>
        <v>314400</v>
      </c>
      <c r="M18" s="5"/>
      <c r="N18" s="5"/>
      <c r="O18" s="14"/>
      <c r="P18" s="30"/>
    </row>
    <row r="19" spans="1:16">
      <c r="A19" s="37" t="s">
        <v>13</v>
      </c>
      <c r="B19" s="5"/>
      <c r="C19" s="6">
        <v>15000</v>
      </c>
      <c r="D19" s="5"/>
      <c r="E19" s="6">
        <v>15000</v>
      </c>
      <c r="F19" s="14">
        <f t="shared" si="0"/>
        <v>-30000</v>
      </c>
      <c r="G19">
        <v>50000</v>
      </c>
      <c r="H19">
        <v>45000</v>
      </c>
      <c r="J19" s="13" t="str">
        <f t="shared" si="2"/>
        <v>カード支払い</v>
      </c>
      <c r="K19" s="5"/>
      <c r="L19" s="33">
        <f t="shared" si="1"/>
        <v>360000</v>
      </c>
      <c r="M19" s="5"/>
      <c r="N19" s="5"/>
      <c r="O19" s="14"/>
      <c r="P19" s="30"/>
    </row>
    <row r="20" spans="1:16">
      <c r="A20" s="38" t="s">
        <v>14</v>
      </c>
      <c r="B20" s="7"/>
      <c r="C20" s="82">
        <v>10000</v>
      </c>
      <c r="D20" s="32"/>
      <c r="E20" s="82">
        <v>15000</v>
      </c>
      <c r="F20" s="16">
        <f t="shared" si="0"/>
        <v>-25000</v>
      </c>
      <c r="J20" s="13" t="str">
        <f t="shared" si="2"/>
        <v>お小遣い</v>
      </c>
      <c r="K20" s="7"/>
      <c r="L20" s="33">
        <f t="shared" si="1"/>
        <v>300000</v>
      </c>
      <c r="M20" s="5"/>
      <c r="N20" s="5"/>
      <c r="O20" s="16"/>
      <c r="P20" s="30"/>
    </row>
    <row r="21" spans="1:16">
      <c r="A21" s="39" t="s">
        <v>18</v>
      </c>
      <c r="B21" s="7"/>
      <c r="C21" s="32"/>
      <c r="D21" s="32"/>
      <c r="E21" s="32">
        <v>20000</v>
      </c>
      <c r="F21" s="16">
        <f t="shared" si="0"/>
        <v>-20000</v>
      </c>
      <c r="J21" s="13" t="str">
        <f t="shared" si="2"/>
        <v>市県民税</v>
      </c>
      <c r="K21" s="7"/>
      <c r="L21" s="33">
        <f t="shared" si="1"/>
        <v>240000</v>
      </c>
      <c r="M21" s="5"/>
      <c r="N21" s="5"/>
      <c r="O21" s="16"/>
      <c r="P21" s="30"/>
    </row>
    <row r="22" spans="1:16">
      <c r="A22" s="39" t="s">
        <v>107</v>
      </c>
      <c r="B22" s="7"/>
      <c r="C22" s="32">
        <v>7200</v>
      </c>
      <c r="D22" s="32"/>
      <c r="E22" s="32"/>
      <c r="F22" s="16">
        <f t="shared" ref="F22:F23" si="3">B22-C22+D22-E22</f>
        <v>-7200</v>
      </c>
      <c r="J22" s="13" t="str">
        <f t="shared" si="2"/>
        <v>車の保険（年額/12）</v>
      </c>
      <c r="K22" s="7"/>
      <c r="L22" s="33">
        <f t="shared" si="1"/>
        <v>86400</v>
      </c>
      <c r="M22" s="5"/>
      <c r="N22" s="5"/>
      <c r="O22" s="16"/>
      <c r="P22" s="30"/>
    </row>
    <row r="23" spans="1:16">
      <c r="A23" s="39" t="s">
        <v>108</v>
      </c>
      <c r="B23" s="7"/>
      <c r="C23" s="32">
        <v>700</v>
      </c>
      <c r="D23" s="32"/>
      <c r="E23" s="32"/>
      <c r="F23" s="16">
        <f t="shared" si="3"/>
        <v>-700</v>
      </c>
      <c r="J23" s="13" t="str">
        <f t="shared" si="2"/>
        <v>保育保険（年額/12）</v>
      </c>
      <c r="K23" s="7"/>
      <c r="L23" s="33">
        <f t="shared" si="1"/>
        <v>8400</v>
      </c>
      <c r="M23" s="5"/>
      <c r="N23" s="5"/>
      <c r="O23" s="16"/>
      <c r="P23" s="30"/>
    </row>
    <row r="24" spans="1:16">
      <c r="A24" s="39" t="s">
        <v>109</v>
      </c>
      <c r="B24" s="7"/>
      <c r="C24" s="32">
        <v>10000</v>
      </c>
      <c r="D24" s="32"/>
      <c r="E24" s="32"/>
      <c r="F24" s="16">
        <f t="shared" si="0"/>
        <v>-10000</v>
      </c>
      <c r="J24" s="13" t="str">
        <f t="shared" si="2"/>
        <v>固定資産税（年額/12）</v>
      </c>
      <c r="K24" s="7"/>
      <c r="L24" s="33">
        <f t="shared" si="1"/>
        <v>120000</v>
      </c>
      <c r="M24" s="5"/>
      <c r="N24" s="5"/>
      <c r="O24" s="16"/>
      <c r="P24" s="30"/>
    </row>
    <row r="25" spans="1:16">
      <c r="A25" s="39" t="s">
        <v>19</v>
      </c>
      <c r="B25" s="7"/>
      <c r="C25" s="32"/>
      <c r="D25" s="32"/>
      <c r="E25" s="32">
        <v>24000</v>
      </c>
      <c r="F25" s="16">
        <f>B25-C25+D25-E25</f>
        <v>-24000</v>
      </c>
      <c r="J25" s="13" t="str">
        <f t="shared" si="2"/>
        <v>国民健康保険</v>
      </c>
      <c r="K25" s="7"/>
      <c r="L25" s="33">
        <f t="shared" si="1"/>
        <v>288000</v>
      </c>
      <c r="M25" s="5"/>
      <c r="N25" s="5"/>
      <c r="O25" s="16"/>
      <c r="P25" s="30"/>
    </row>
    <row r="26" spans="1:16">
      <c r="A26" s="64" t="s">
        <v>105</v>
      </c>
      <c r="B26" s="7">
        <v>3000</v>
      </c>
      <c r="C26" s="32"/>
      <c r="D26" s="32"/>
      <c r="E26" s="32"/>
      <c r="F26" s="16">
        <f>B26-C26+D26-E26</f>
        <v>3000</v>
      </c>
      <c r="J26" s="13" t="str">
        <f t="shared" si="2"/>
        <v>売電</v>
      </c>
      <c r="K26" s="7">
        <f>F26*12</f>
        <v>36000</v>
      </c>
      <c r="L26" s="33">
        <f t="shared" si="1"/>
        <v>0</v>
      </c>
      <c r="M26" s="5"/>
      <c r="N26" s="5"/>
      <c r="O26" s="16"/>
      <c r="P26" s="30"/>
    </row>
    <row r="27" spans="1:16">
      <c r="A27" s="15" t="s">
        <v>67</v>
      </c>
      <c r="B27" s="7">
        <v>25000</v>
      </c>
      <c r="C27" s="32"/>
      <c r="D27" s="32"/>
      <c r="E27" s="32"/>
      <c r="F27" s="16">
        <f t="shared" si="0"/>
        <v>25000</v>
      </c>
      <c r="J27" s="13" t="s">
        <v>67</v>
      </c>
      <c r="K27" s="7">
        <f>F27*12</f>
        <v>300000</v>
      </c>
      <c r="L27" s="33">
        <f t="shared" si="1"/>
        <v>0</v>
      </c>
      <c r="M27" s="5"/>
      <c r="N27" s="5"/>
      <c r="O27" s="16"/>
      <c r="P27" s="30"/>
    </row>
    <row r="28" spans="1:16" ht="14.25" thickBot="1">
      <c r="A28" s="41" t="s">
        <v>26</v>
      </c>
      <c r="B28" s="7"/>
      <c r="C28" s="32">
        <v>10000</v>
      </c>
      <c r="D28" s="32"/>
      <c r="E28" s="32"/>
      <c r="F28" s="16">
        <f t="shared" si="0"/>
        <v>-10000</v>
      </c>
      <c r="I28" s="27">
        <f>SUM(F4:H28)</f>
        <v>-309544</v>
      </c>
      <c r="J28" s="13" t="str">
        <f>A28</f>
        <v>投資信託</v>
      </c>
      <c r="K28" s="7"/>
      <c r="L28" s="33">
        <f t="shared" ref="L12:L28" si="4">(C28+E28)*12</f>
        <v>120000</v>
      </c>
      <c r="M28" s="28"/>
      <c r="N28" s="28"/>
      <c r="O28" s="16"/>
      <c r="P28" s="30"/>
    </row>
    <row r="29" spans="1:16" ht="18.75" thickTop="1" thickBot="1">
      <c r="A29" s="20"/>
      <c r="B29" s="21">
        <f>SUM(B3:B28)</f>
        <v>228000</v>
      </c>
      <c r="C29" s="21">
        <f>SUM(C3:C28)</f>
        <v>276900</v>
      </c>
      <c r="D29" s="21">
        <f>SUM(D3:D20)</f>
        <v>220000</v>
      </c>
      <c r="E29" s="21">
        <f>SUM(E3:E28)</f>
        <v>155644</v>
      </c>
      <c r="F29" s="22">
        <f>SUM(F3:F20)</f>
        <v>59356</v>
      </c>
      <c r="J29" s="20"/>
      <c r="K29" s="21">
        <f>SUM(K3:K28)</f>
        <v>5376000</v>
      </c>
      <c r="L29" s="21">
        <f>SUM(L3:L28)</f>
        <v>5190528</v>
      </c>
      <c r="M29" s="21">
        <f>K29-L29</f>
        <v>185472</v>
      </c>
      <c r="N29" s="21">
        <f>SUM(N3:N28)</f>
        <v>0</v>
      </c>
      <c r="O29" s="22">
        <f>SUM(O3:O28)</f>
        <v>0</v>
      </c>
      <c r="P29" s="31"/>
    </row>
    <row r="30" spans="1:16" ht="15" thickBot="1">
      <c r="A30" s="23" t="s">
        <v>17</v>
      </c>
      <c r="B30" s="24"/>
      <c r="C30" s="25">
        <f>B29-C29</f>
        <v>-48900</v>
      </c>
      <c r="D30" s="24"/>
      <c r="E30" s="25">
        <f>D29-E29</f>
        <v>64356</v>
      </c>
      <c r="F30" s="26">
        <f>SUM(C30:E30)</f>
        <v>15456</v>
      </c>
      <c r="J30" s="23" t="s">
        <v>17</v>
      </c>
      <c r="K30" s="24"/>
      <c r="L30" s="25">
        <f>K29-L29</f>
        <v>185472</v>
      </c>
      <c r="M30" s="24"/>
      <c r="N30" s="25">
        <f>M29-N29</f>
        <v>185472</v>
      </c>
      <c r="O30" s="26">
        <f>SUM(L30:N30)</f>
        <v>370944</v>
      </c>
      <c r="P30" s="19"/>
    </row>
    <row r="31" spans="1:16" s="3" customFormat="1" ht="14.25">
      <c r="A31" s="17"/>
      <c r="C31" s="18"/>
      <c r="E31" s="18"/>
      <c r="F31" s="19"/>
    </row>
    <row r="32" spans="1:16">
      <c r="P32" s="3"/>
    </row>
    <row r="33" spans="3:16" s="3" customFormat="1"/>
    <row r="34" spans="3:16">
      <c r="C34" s="44" t="s">
        <v>31</v>
      </c>
      <c r="D34" s="27">
        <f>F3</f>
        <v>420000</v>
      </c>
      <c r="E34" s="42">
        <v>1</v>
      </c>
      <c r="F34" s="27"/>
      <c r="P34" s="3"/>
    </row>
    <row r="35" spans="3:16" ht="14.25" customHeight="1">
      <c r="C35" s="47" t="s">
        <v>28</v>
      </c>
      <c r="D35" s="27">
        <f>C12+C13+C14+C15+C16+E12+E13+E14+E15+C28+E18</f>
        <v>126644</v>
      </c>
      <c r="E35" s="43">
        <f>D35/$D$34</f>
        <v>0.30153333333333332</v>
      </c>
      <c r="F35" s="27"/>
      <c r="P35" s="3"/>
    </row>
    <row r="36" spans="3:16" ht="13.5" customHeight="1">
      <c r="C36" s="48" t="s">
        <v>29</v>
      </c>
      <c r="D36" s="27">
        <f>E9+E10+E11+E17+E19+E20+C19+C7</f>
        <v>69000</v>
      </c>
      <c r="E36" s="43">
        <f>D36/$D$34</f>
        <v>0.16428571428571428</v>
      </c>
      <c r="F36" s="27"/>
      <c r="P36" s="3"/>
    </row>
    <row r="37" spans="3:16">
      <c r="C37" s="49" t="s">
        <v>30</v>
      </c>
      <c r="D37" s="27">
        <f>C4+E5+C6+C8+E25+E21+C24</f>
        <v>219000</v>
      </c>
      <c r="E37" s="43">
        <f>D37/$D$34</f>
        <v>0.52142857142857146</v>
      </c>
      <c r="F37" s="27"/>
      <c r="P37" s="3"/>
    </row>
    <row r="38" spans="3:16">
      <c r="D38" s="27">
        <f>D34-D35-D36-D37</f>
        <v>5356</v>
      </c>
      <c r="E38" s="43">
        <f>D38/$D$34</f>
        <v>1.2752380952380953E-2</v>
      </c>
      <c r="F38" s="27"/>
      <c r="P38" s="3"/>
    </row>
    <row r="39" spans="3:16">
      <c r="P39" s="3"/>
    </row>
    <row r="40" spans="3:16">
      <c r="P40" s="3"/>
    </row>
  </sheetData>
  <phoneticPr fontId="2"/>
  <pageMargins left="0.7" right="0.7" top="0.75" bottom="0.75" header="0.3" footer="0.3"/>
  <pageSetup paperSize="9" orientation="portrait" horizontalDpi="4294967293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="115" zoomScaleNormal="115" workbookViewId="0">
      <pane xSplit="5880" ySplit="1245" topLeftCell="J1" activePane="bottomRight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3.5"/>
  <cols>
    <col min="1" max="1" width="24.875" bestFit="1" customWidth="1"/>
    <col min="2" max="3" width="6.875" bestFit="1" customWidth="1"/>
    <col min="4" max="5" width="15" hidden="1" customWidth="1"/>
    <col min="6" max="6" width="6.125" customWidth="1"/>
    <col min="7" max="7" width="31.25" bestFit="1" customWidth="1"/>
    <col min="8" max="8" width="21.125" customWidth="1"/>
    <col min="9" max="9" width="18.875" bestFit="1" customWidth="1"/>
    <col min="10" max="10" width="18.875" customWidth="1"/>
    <col min="11" max="11" width="21.375" customWidth="1"/>
    <col min="12" max="12" width="20.75" customWidth="1"/>
    <col min="13" max="13" width="11" bestFit="1" customWidth="1"/>
    <col min="14" max="14" width="19.75" customWidth="1"/>
    <col min="15" max="15" width="11" bestFit="1" customWidth="1"/>
    <col min="16" max="16" width="22" bestFit="1" customWidth="1"/>
    <col min="17" max="17" width="20.5" bestFit="1" customWidth="1"/>
    <col min="18" max="18" width="28.625" bestFit="1" customWidth="1"/>
    <col min="19" max="19" width="9" style="3"/>
  </cols>
  <sheetData>
    <row r="1" spans="1:19" ht="14.25" thickBot="1"/>
    <row r="2" spans="1:19" s="1" customFormat="1" ht="27">
      <c r="A2" s="8" t="s">
        <v>0</v>
      </c>
      <c r="B2" s="9" t="s">
        <v>114</v>
      </c>
      <c r="C2" s="9" t="s">
        <v>115</v>
      </c>
      <c r="D2" s="1">
        <f>468914+95000</f>
        <v>563914</v>
      </c>
      <c r="G2" s="54" t="s">
        <v>116</v>
      </c>
      <c r="H2" s="54" t="s">
        <v>117</v>
      </c>
      <c r="I2" s="54" t="s">
        <v>121</v>
      </c>
      <c r="J2" s="54" t="s">
        <v>122</v>
      </c>
      <c r="K2" s="54" t="s">
        <v>118</v>
      </c>
      <c r="L2" s="54" t="s">
        <v>123</v>
      </c>
      <c r="M2" s="54" t="s">
        <v>127</v>
      </c>
      <c r="N2" s="54" t="s">
        <v>128</v>
      </c>
      <c r="O2" s="54" t="s">
        <v>130</v>
      </c>
      <c r="P2" s="54" t="s">
        <v>131</v>
      </c>
      <c r="Q2" s="54" t="s">
        <v>119</v>
      </c>
      <c r="R2" s="54" t="s">
        <v>124</v>
      </c>
      <c r="S2" s="29"/>
    </row>
    <row r="3" spans="1:19" ht="94.5">
      <c r="A3" s="36" t="s">
        <v>8</v>
      </c>
      <c r="B3" s="5">
        <v>10044</v>
      </c>
      <c r="C3" s="33">
        <v>9324</v>
      </c>
      <c r="K3" t="s">
        <v>32</v>
      </c>
      <c r="L3" t="s">
        <v>34</v>
      </c>
      <c r="N3" s="1" t="s">
        <v>48</v>
      </c>
      <c r="P3" s="1"/>
      <c r="Q3" s="1" t="s">
        <v>36</v>
      </c>
      <c r="R3" s="1" t="s">
        <v>52</v>
      </c>
      <c r="S3" s="30"/>
    </row>
    <row r="4" spans="1:19" ht="40.5">
      <c r="A4" s="36" t="s">
        <v>9</v>
      </c>
      <c r="B4" s="5">
        <v>5500</v>
      </c>
      <c r="C4" s="33">
        <v>5064</v>
      </c>
      <c r="H4" s="1" t="s">
        <v>91</v>
      </c>
      <c r="I4" s="1"/>
      <c r="J4" s="1" t="s">
        <v>91</v>
      </c>
      <c r="S4" s="30"/>
    </row>
    <row r="5" spans="1:19">
      <c r="A5" s="36" t="s">
        <v>10</v>
      </c>
      <c r="B5" s="5">
        <v>3000</v>
      </c>
      <c r="C5" s="33">
        <v>3444</v>
      </c>
      <c r="K5" t="s">
        <v>33</v>
      </c>
      <c r="L5" t="s">
        <v>35</v>
      </c>
      <c r="M5" s="75" t="s">
        <v>89</v>
      </c>
      <c r="N5" s="75"/>
      <c r="O5" s="75"/>
      <c r="P5" s="75"/>
      <c r="S5" s="30"/>
    </row>
    <row r="6" spans="1:19">
      <c r="A6" s="66" t="s">
        <v>134</v>
      </c>
      <c r="B6" s="69">
        <v>35000</v>
      </c>
      <c r="C6" s="72">
        <v>23000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94</v>
      </c>
      <c r="R6" s="1"/>
      <c r="S6" s="30"/>
    </row>
    <row r="7" spans="1:19">
      <c r="A7" s="67"/>
      <c r="B7" s="70"/>
      <c r="C7" s="73"/>
      <c r="G7" s="1"/>
      <c r="H7" s="1"/>
      <c r="I7" s="1"/>
      <c r="J7" s="1"/>
      <c r="K7" s="1"/>
      <c r="L7" s="1"/>
      <c r="M7" s="1"/>
      <c r="N7" s="1"/>
      <c r="O7" s="1"/>
      <c r="P7" s="1"/>
      <c r="Q7" s="1" t="s">
        <v>93</v>
      </c>
      <c r="R7" s="1" t="s">
        <v>95</v>
      </c>
      <c r="S7" s="30"/>
    </row>
    <row r="8" spans="1:19">
      <c r="A8" s="68"/>
      <c r="B8" s="71"/>
      <c r="C8" s="74"/>
      <c r="G8" s="1" t="s">
        <v>84</v>
      </c>
      <c r="H8" s="1"/>
      <c r="I8" t="s">
        <v>85</v>
      </c>
      <c r="K8" s="1"/>
      <c r="Q8" s="1"/>
      <c r="R8" s="1"/>
      <c r="S8" s="30"/>
    </row>
    <row r="9" spans="1:19">
      <c r="A9" s="65" t="s">
        <v>111</v>
      </c>
      <c r="B9" s="59"/>
      <c r="C9" s="60"/>
      <c r="G9" s="1" t="s">
        <v>133</v>
      </c>
      <c r="H9" s="1"/>
      <c r="K9" s="1" t="s">
        <v>96</v>
      </c>
      <c r="L9" t="s">
        <v>97</v>
      </c>
      <c r="Q9" s="1"/>
      <c r="R9" s="1"/>
      <c r="S9" s="30"/>
    </row>
    <row r="10" spans="1:19" ht="40.5">
      <c r="A10" s="36" t="s">
        <v>129</v>
      </c>
      <c r="B10" s="5">
        <v>5000</v>
      </c>
      <c r="C10" s="33"/>
      <c r="G10" s="46"/>
      <c r="H10" s="46"/>
      <c r="I10" s="46"/>
      <c r="J10" s="46"/>
      <c r="K10" s="3" t="s">
        <v>41</v>
      </c>
      <c r="L10" s="46"/>
      <c r="M10" t="s">
        <v>37</v>
      </c>
      <c r="N10" s="1" t="s">
        <v>47</v>
      </c>
      <c r="P10" s="1"/>
      <c r="Q10" s="1" t="s">
        <v>46</v>
      </c>
      <c r="R10" s="1"/>
      <c r="S10" s="30"/>
    </row>
    <row r="11" spans="1:19" ht="27">
      <c r="A11" s="36" t="s">
        <v>132</v>
      </c>
      <c r="B11" s="45">
        <v>5000</v>
      </c>
      <c r="C11" s="33"/>
      <c r="G11" s="46"/>
      <c r="H11" s="46"/>
      <c r="I11" s="46"/>
      <c r="J11" s="46"/>
      <c r="K11" s="3" t="s">
        <v>41</v>
      </c>
      <c r="L11" s="46"/>
      <c r="N11" s="1"/>
      <c r="O11" t="s">
        <v>37</v>
      </c>
      <c r="P11" s="1" t="s">
        <v>92</v>
      </c>
      <c r="Q11" s="1" t="s">
        <v>46</v>
      </c>
      <c r="R11" s="1"/>
      <c r="S11" s="30"/>
    </row>
    <row r="12" spans="1:19">
      <c r="A12" s="36" t="s">
        <v>112</v>
      </c>
      <c r="B12" s="5">
        <v>4000</v>
      </c>
      <c r="C12" s="33"/>
      <c r="G12" s="46"/>
      <c r="H12" s="46"/>
      <c r="I12" s="46"/>
      <c r="J12" s="46"/>
      <c r="K12" s="3" t="s">
        <v>41</v>
      </c>
      <c r="L12" s="46"/>
      <c r="M12" t="s">
        <v>42</v>
      </c>
      <c r="N12" s="1" t="s">
        <v>39</v>
      </c>
      <c r="P12" s="1"/>
      <c r="Q12" s="1"/>
      <c r="R12" s="1"/>
      <c r="S12" s="30"/>
    </row>
    <row r="13" spans="1:19">
      <c r="A13" s="36" t="s">
        <v>113</v>
      </c>
      <c r="B13" s="45">
        <v>5000</v>
      </c>
      <c r="C13" s="33"/>
      <c r="G13" s="46"/>
      <c r="H13" s="46"/>
      <c r="I13" s="46"/>
      <c r="J13" s="46"/>
      <c r="K13" s="3" t="s">
        <v>41</v>
      </c>
      <c r="L13" s="46"/>
      <c r="N13" s="1"/>
      <c r="P13" s="1" t="s">
        <v>90</v>
      </c>
      <c r="Q13" s="1"/>
      <c r="R13" s="1"/>
      <c r="S13" s="30"/>
    </row>
    <row r="14" spans="1:19">
      <c r="A14" s="36" t="s">
        <v>112</v>
      </c>
      <c r="B14" s="45"/>
      <c r="C14" s="45">
        <v>4000</v>
      </c>
      <c r="G14" s="46"/>
      <c r="H14" s="46"/>
      <c r="I14" s="46"/>
      <c r="J14" s="46"/>
      <c r="K14" s="46"/>
      <c r="L14" s="3" t="s">
        <v>41</v>
      </c>
      <c r="M14" s="61"/>
      <c r="N14" s="62"/>
      <c r="O14" s="61"/>
      <c r="P14" s="62"/>
      <c r="Q14" s="1"/>
      <c r="R14" s="1"/>
      <c r="S14" s="30"/>
    </row>
    <row r="15" spans="1:19">
      <c r="A15" s="36" t="s">
        <v>113</v>
      </c>
      <c r="B15" s="45"/>
      <c r="C15" s="45">
        <v>4000</v>
      </c>
      <c r="G15" s="46"/>
      <c r="H15" s="46"/>
      <c r="I15" s="46"/>
      <c r="J15" s="46"/>
      <c r="K15" s="46"/>
      <c r="L15" s="3" t="s">
        <v>41</v>
      </c>
      <c r="M15" s="61"/>
      <c r="N15" s="62"/>
      <c r="O15" s="61"/>
      <c r="P15" s="62"/>
      <c r="Q15" s="1"/>
      <c r="R15" s="1"/>
      <c r="S15" s="30"/>
    </row>
    <row r="16" spans="1:19" ht="98.25" customHeight="1">
      <c r="A16" s="40" t="s">
        <v>12</v>
      </c>
      <c r="B16" s="5" t="s">
        <v>40</v>
      </c>
      <c r="C16" s="5">
        <v>24780</v>
      </c>
      <c r="D16" t="s">
        <v>120</v>
      </c>
      <c r="E16" t="s">
        <v>125</v>
      </c>
      <c r="G16" s="1" t="s">
        <v>88</v>
      </c>
      <c r="H16" s="1"/>
      <c r="I16" s="1" t="s">
        <v>87</v>
      </c>
      <c r="J16" s="1"/>
      <c r="K16" s="1" t="s">
        <v>126</v>
      </c>
      <c r="L16" s="1" t="s">
        <v>86</v>
      </c>
      <c r="Q16" s="1" t="s">
        <v>43</v>
      </c>
      <c r="R16" s="1" t="s">
        <v>51</v>
      </c>
      <c r="S16" s="30"/>
    </row>
    <row r="17" spans="1:19" ht="27">
      <c r="A17" s="39" t="s">
        <v>38</v>
      </c>
      <c r="B17" s="7" t="s">
        <v>40</v>
      </c>
      <c r="C17" s="7"/>
      <c r="G17" s="1" t="s">
        <v>83</v>
      </c>
      <c r="H17" s="1"/>
      <c r="I17" s="58"/>
      <c r="J17" s="58"/>
      <c r="K17" t="s">
        <v>135</v>
      </c>
      <c r="L17" s="1" t="s">
        <v>136</v>
      </c>
      <c r="Q17" s="1"/>
      <c r="R17" s="1"/>
      <c r="S17" s="30"/>
    </row>
    <row r="18" spans="1:19">
      <c r="A18" s="39" t="s">
        <v>19</v>
      </c>
      <c r="B18" s="32"/>
      <c r="C18" s="32">
        <v>2000</v>
      </c>
      <c r="S18" s="30"/>
    </row>
    <row r="19" spans="1:19">
      <c r="A19" s="15" t="s">
        <v>20</v>
      </c>
      <c r="B19" s="32">
        <v>15000</v>
      </c>
      <c r="C19" s="32"/>
      <c r="N19" t="s">
        <v>50</v>
      </c>
      <c r="P19" t="s">
        <v>50</v>
      </c>
      <c r="S19" s="30"/>
    </row>
    <row r="20" spans="1:19">
      <c r="A20" s="41" t="s">
        <v>27</v>
      </c>
      <c r="B20" s="32">
        <v>10000</v>
      </c>
      <c r="C20" s="32"/>
      <c r="S20" s="30"/>
    </row>
    <row r="21" spans="1:19">
      <c r="K21" t="s">
        <v>61</v>
      </c>
      <c r="L21" t="s">
        <v>62</v>
      </c>
    </row>
    <row r="22" spans="1:19">
      <c r="N22" t="s">
        <v>63</v>
      </c>
      <c r="P22" t="s">
        <v>63</v>
      </c>
    </row>
    <row r="23" spans="1:19">
      <c r="N23" t="s">
        <v>64</v>
      </c>
      <c r="P23" t="s">
        <v>65</v>
      </c>
    </row>
    <row r="24" spans="1:19">
      <c r="N24" t="s">
        <v>66</v>
      </c>
      <c r="P24" t="s">
        <v>66</v>
      </c>
    </row>
  </sheetData>
  <mergeCells count="4">
    <mergeCell ref="A6:A8"/>
    <mergeCell ref="B6:B8"/>
    <mergeCell ref="C6:C8"/>
    <mergeCell ref="M5:P5"/>
  </mergeCells>
  <phoneticPr fontId="2"/>
  <pageMargins left="0.7" right="0.7" top="0.75" bottom="0.75" header="0.3" footer="0.3"/>
  <pageSetup paperSize="9" orientation="portrait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6"/>
  <sheetViews>
    <sheetView workbookViewId="0">
      <selection activeCell="C2" sqref="C2"/>
    </sheetView>
  </sheetViews>
  <sheetFormatPr defaultRowHeight="13.5"/>
  <cols>
    <col min="2" max="2" width="26.75" customWidth="1"/>
  </cols>
  <sheetData>
    <row r="1" spans="1:29" s="57" customFormat="1">
      <c r="C1" s="57">
        <v>2017</v>
      </c>
      <c r="D1" s="57">
        <v>2018</v>
      </c>
      <c r="E1" s="57">
        <v>2019</v>
      </c>
      <c r="F1" s="57">
        <v>2020</v>
      </c>
      <c r="G1" s="57">
        <v>2021</v>
      </c>
      <c r="H1" s="57">
        <v>2022</v>
      </c>
      <c r="I1" s="57">
        <v>2023</v>
      </c>
      <c r="J1" s="57">
        <v>2024</v>
      </c>
      <c r="K1" s="57">
        <v>2025</v>
      </c>
      <c r="L1" s="57">
        <v>2026</v>
      </c>
      <c r="M1" s="57">
        <v>2027</v>
      </c>
      <c r="N1" s="57">
        <v>2028</v>
      </c>
      <c r="O1" s="57">
        <v>2029</v>
      </c>
      <c r="P1" s="57">
        <v>2030</v>
      </c>
      <c r="Q1" s="57">
        <v>2031</v>
      </c>
      <c r="R1" s="57">
        <v>2032</v>
      </c>
      <c r="S1" s="57">
        <v>2033</v>
      </c>
      <c r="T1" s="57">
        <v>2034</v>
      </c>
      <c r="U1" s="57">
        <v>2035</v>
      </c>
      <c r="V1" s="57">
        <v>2036</v>
      </c>
      <c r="W1" s="57">
        <v>2037</v>
      </c>
      <c r="X1" s="57">
        <v>2038</v>
      </c>
      <c r="Y1" s="57">
        <v>2039</v>
      </c>
      <c r="Z1" s="57">
        <v>2040</v>
      </c>
      <c r="AA1" s="57">
        <v>2041</v>
      </c>
      <c r="AB1" s="57">
        <v>2042</v>
      </c>
      <c r="AC1" s="57">
        <v>2043</v>
      </c>
    </row>
    <row r="2" spans="1:29" s="50" customFormat="1">
      <c r="A2" s="76" t="s">
        <v>55</v>
      </c>
      <c r="B2" s="76"/>
      <c r="C2" s="51">
        <v>32</v>
      </c>
      <c r="D2" s="51">
        <v>33</v>
      </c>
      <c r="E2" s="51">
        <v>34</v>
      </c>
      <c r="F2" s="51">
        <v>35</v>
      </c>
      <c r="G2" s="51">
        <v>36</v>
      </c>
      <c r="H2" s="51">
        <v>37</v>
      </c>
      <c r="I2" s="51">
        <v>38</v>
      </c>
      <c r="J2" s="51">
        <v>39</v>
      </c>
      <c r="K2" s="51">
        <v>40</v>
      </c>
      <c r="L2" s="51">
        <v>41</v>
      </c>
      <c r="M2" s="51">
        <v>42</v>
      </c>
      <c r="N2" s="51">
        <v>43</v>
      </c>
      <c r="O2" s="51">
        <v>44</v>
      </c>
      <c r="P2" s="51">
        <v>45</v>
      </c>
      <c r="Q2" s="51">
        <v>46</v>
      </c>
      <c r="R2" s="51">
        <v>47</v>
      </c>
      <c r="S2" s="51">
        <v>48</v>
      </c>
      <c r="T2" s="51">
        <v>49</v>
      </c>
      <c r="U2" s="51">
        <v>50</v>
      </c>
      <c r="V2" s="51">
        <v>51</v>
      </c>
      <c r="W2" s="51">
        <v>52</v>
      </c>
      <c r="X2" s="51">
        <v>53</v>
      </c>
      <c r="Y2" s="51">
        <v>54</v>
      </c>
      <c r="Z2" s="51">
        <v>55</v>
      </c>
      <c r="AA2" s="51">
        <v>56</v>
      </c>
      <c r="AB2" s="51">
        <v>57</v>
      </c>
      <c r="AC2" s="51">
        <v>58</v>
      </c>
    </row>
    <row r="3" spans="1:29">
      <c r="A3" t="s">
        <v>114</v>
      </c>
      <c r="B3" t="s">
        <v>56</v>
      </c>
      <c r="C3">
        <v>196</v>
      </c>
      <c r="D3">
        <v>195</v>
      </c>
      <c r="E3">
        <v>280</v>
      </c>
      <c r="F3">
        <v>280</v>
      </c>
      <c r="G3">
        <v>280</v>
      </c>
      <c r="H3">
        <v>280</v>
      </c>
      <c r="I3">
        <v>280</v>
      </c>
      <c r="J3">
        <v>280</v>
      </c>
      <c r="K3">
        <v>280</v>
      </c>
      <c r="L3">
        <v>280</v>
      </c>
      <c r="M3">
        <v>280</v>
      </c>
      <c r="N3">
        <v>280</v>
      </c>
      <c r="O3">
        <v>280</v>
      </c>
      <c r="P3">
        <v>280</v>
      </c>
      <c r="Q3">
        <v>280</v>
      </c>
      <c r="R3">
        <v>280</v>
      </c>
      <c r="S3">
        <v>280</v>
      </c>
      <c r="T3">
        <v>280</v>
      </c>
      <c r="U3">
        <v>280</v>
      </c>
      <c r="V3">
        <v>280</v>
      </c>
      <c r="W3">
        <v>280</v>
      </c>
      <c r="X3">
        <v>280</v>
      </c>
      <c r="Y3">
        <v>280</v>
      </c>
      <c r="Z3">
        <v>280</v>
      </c>
      <c r="AA3">
        <v>280</v>
      </c>
      <c r="AB3">
        <v>280</v>
      </c>
      <c r="AC3">
        <v>280</v>
      </c>
    </row>
    <row r="4" spans="1:29">
      <c r="A4" s="76" t="s">
        <v>55</v>
      </c>
      <c r="B4" s="76"/>
      <c r="C4" s="51">
        <v>34</v>
      </c>
      <c r="D4" s="51">
        <v>35</v>
      </c>
      <c r="E4" s="51">
        <v>36</v>
      </c>
      <c r="F4" s="51">
        <v>37</v>
      </c>
      <c r="G4" s="51">
        <v>38</v>
      </c>
      <c r="H4" s="51">
        <v>39</v>
      </c>
      <c r="I4" s="51">
        <v>40</v>
      </c>
      <c r="J4" s="51">
        <v>41</v>
      </c>
      <c r="K4" s="51">
        <v>42</v>
      </c>
      <c r="L4" s="51">
        <v>43</v>
      </c>
      <c r="M4" s="51">
        <v>44</v>
      </c>
      <c r="N4" s="51">
        <v>45</v>
      </c>
      <c r="O4" s="51">
        <v>46</v>
      </c>
      <c r="P4" s="51">
        <v>47</v>
      </c>
      <c r="Q4" s="51">
        <v>48</v>
      </c>
      <c r="R4" s="51">
        <v>49</v>
      </c>
      <c r="S4" s="51">
        <v>50</v>
      </c>
      <c r="T4" s="51">
        <v>51</v>
      </c>
      <c r="U4" s="51">
        <v>52</v>
      </c>
      <c r="V4" s="51">
        <v>53</v>
      </c>
      <c r="W4" s="51">
        <v>54</v>
      </c>
      <c r="X4" s="51">
        <v>55</v>
      </c>
      <c r="Y4" s="51">
        <v>56</v>
      </c>
      <c r="Z4" s="51">
        <v>57</v>
      </c>
      <c r="AA4" s="51">
        <v>58</v>
      </c>
      <c r="AB4" s="51">
        <v>59</v>
      </c>
      <c r="AC4" s="51">
        <v>60</v>
      </c>
    </row>
    <row r="5" spans="1:29">
      <c r="A5" t="s">
        <v>115</v>
      </c>
      <c r="B5" t="s">
        <v>56</v>
      </c>
      <c r="C5">
        <v>250</v>
      </c>
      <c r="D5">
        <v>250</v>
      </c>
      <c r="E5">
        <v>250</v>
      </c>
      <c r="F5">
        <v>250</v>
      </c>
      <c r="G5">
        <v>250</v>
      </c>
      <c r="H5">
        <v>250</v>
      </c>
      <c r="I5">
        <v>250</v>
      </c>
      <c r="J5">
        <v>250</v>
      </c>
      <c r="K5">
        <v>250</v>
      </c>
      <c r="L5">
        <v>250</v>
      </c>
      <c r="M5">
        <v>250</v>
      </c>
      <c r="N5">
        <v>250</v>
      </c>
      <c r="O5">
        <v>250</v>
      </c>
      <c r="P5">
        <v>250</v>
      </c>
      <c r="Q5">
        <v>250</v>
      </c>
      <c r="R5">
        <v>250</v>
      </c>
      <c r="S5">
        <v>250</v>
      </c>
      <c r="T5">
        <v>250</v>
      </c>
      <c r="U5">
        <v>250</v>
      </c>
      <c r="V5">
        <v>250</v>
      </c>
      <c r="W5">
        <v>250</v>
      </c>
      <c r="X5">
        <v>250</v>
      </c>
      <c r="Y5">
        <v>250</v>
      </c>
      <c r="Z5">
        <v>250</v>
      </c>
      <c r="AA5">
        <v>250</v>
      </c>
      <c r="AB5">
        <v>250</v>
      </c>
      <c r="AC5">
        <v>250</v>
      </c>
    </row>
    <row r="6" spans="1:29">
      <c r="A6" s="80" t="s">
        <v>57</v>
      </c>
      <c r="B6" s="80"/>
      <c r="C6">
        <f>C3+C5</f>
        <v>446</v>
      </c>
      <c r="D6">
        <f t="shared" ref="D6:AC6" si="0">D3+D5</f>
        <v>445</v>
      </c>
      <c r="E6">
        <f t="shared" si="0"/>
        <v>530</v>
      </c>
      <c r="F6">
        <f t="shared" si="0"/>
        <v>530</v>
      </c>
      <c r="G6">
        <f t="shared" si="0"/>
        <v>530</v>
      </c>
      <c r="H6">
        <f t="shared" si="0"/>
        <v>530</v>
      </c>
      <c r="I6">
        <f t="shared" si="0"/>
        <v>530</v>
      </c>
      <c r="J6">
        <f t="shared" si="0"/>
        <v>530</v>
      </c>
      <c r="K6">
        <f t="shared" si="0"/>
        <v>530</v>
      </c>
      <c r="L6">
        <f t="shared" si="0"/>
        <v>530</v>
      </c>
      <c r="M6">
        <f t="shared" si="0"/>
        <v>530</v>
      </c>
      <c r="N6">
        <f t="shared" si="0"/>
        <v>530</v>
      </c>
      <c r="O6">
        <f t="shared" si="0"/>
        <v>530</v>
      </c>
      <c r="P6">
        <f t="shared" si="0"/>
        <v>530</v>
      </c>
      <c r="Q6">
        <f t="shared" si="0"/>
        <v>530</v>
      </c>
      <c r="R6">
        <f t="shared" si="0"/>
        <v>530</v>
      </c>
      <c r="S6">
        <f t="shared" si="0"/>
        <v>530</v>
      </c>
      <c r="T6">
        <f t="shared" si="0"/>
        <v>530</v>
      </c>
      <c r="U6">
        <f t="shared" si="0"/>
        <v>530</v>
      </c>
      <c r="V6">
        <f t="shared" si="0"/>
        <v>530</v>
      </c>
      <c r="W6">
        <f t="shared" si="0"/>
        <v>530</v>
      </c>
      <c r="X6">
        <f t="shared" si="0"/>
        <v>530</v>
      </c>
      <c r="Y6">
        <f t="shared" si="0"/>
        <v>530</v>
      </c>
      <c r="Z6">
        <f t="shared" si="0"/>
        <v>530</v>
      </c>
      <c r="AA6">
        <f t="shared" si="0"/>
        <v>530</v>
      </c>
      <c r="AB6">
        <f t="shared" si="0"/>
        <v>530</v>
      </c>
      <c r="AC6">
        <f t="shared" si="0"/>
        <v>530</v>
      </c>
    </row>
    <row r="7" spans="1:29">
      <c r="A7" s="78" t="s">
        <v>82</v>
      </c>
      <c r="B7" s="78"/>
      <c r="C7" s="1">
        <v>472</v>
      </c>
      <c r="D7" s="1">
        <v>472</v>
      </c>
      <c r="E7" s="1">
        <v>472</v>
      </c>
      <c r="F7" s="1">
        <v>472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idden="1">
      <c r="A8" s="79"/>
      <c r="B8" s="7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>
      <c r="A9" s="78" t="s">
        <v>141</v>
      </c>
      <c r="B9" s="78"/>
      <c r="C9" s="1"/>
      <c r="D9" s="1"/>
      <c r="E9" s="1"/>
      <c r="F9" s="1"/>
      <c r="G9" s="1">
        <f>F7+24</f>
        <v>496</v>
      </c>
      <c r="H9" s="1">
        <f>G9</f>
        <v>496</v>
      </c>
      <c r="I9" s="1">
        <f t="shared" ref="I9:AC9" si="1">H9</f>
        <v>496</v>
      </c>
      <c r="J9" s="1">
        <f t="shared" si="1"/>
        <v>496</v>
      </c>
      <c r="K9" s="1">
        <f t="shared" si="1"/>
        <v>496</v>
      </c>
      <c r="L9" s="1">
        <f t="shared" si="1"/>
        <v>496</v>
      </c>
      <c r="M9" s="1">
        <f t="shared" si="1"/>
        <v>496</v>
      </c>
      <c r="N9" s="1">
        <f t="shared" si="1"/>
        <v>496</v>
      </c>
      <c r="O9" s="1">
        <f t="shared" si="1"/>
        <v>496</v>
      </c>
      <c r="P9" s="1">
        <f t="shared" si="1"/>
        <v>496</v>
      </c>
      <c r="Q9" s="1">
        <f t="shared" si="1"/>
        <v>496</v>
      </c>
      <c r="R9" s="1">
        <f t="shared" si="1"/>
        <v>496</v>
      </c>
      <c r="S9" s="1">
        <f t="shared" si="1"/>
        <v>496</v>
      </c>
      <c r="T9" s="1">
        <f t="shared" si="1"/>
        <v>496</v>
      </c>
      <c r="U9" s="1">
        <f t="shared" si="1"/>
        <v>496</v>
      </c>
      <c r="V9" s="1">
        <f t="shared" si="1"/>
        <v>496</v>
      </c>
      <c r="W9" s="1">
        <f t="shared" si="1"/>
        <v>496</v>
      </c>
      <c r="X9" s="1">
        <f t="shared" si="1"/>
        <v>496</v>
      </c>
      <c r="Y9" s="1">
        <f t="shared" si="1"/>
        <v>496</v>
      </c>
      <c r="Z9" s="1">
        <f t="shared" si="1"/>
        <v>496</v>
      </c>
      <c r="AA9" s="1">
        <f t="shared" si="1"/>
        <v>496</v>
      </c>
      <c r="AB9" s="1">
        <f t="shared" si="1"/>
        <v>496</v>
      </c>
      <c r="AC9" s="1">
        <f t="shared" si="1"/>
        <v>496</v>
      </c>
    </row>
    <row r="10" spans="1:29" s="52" customFormat="1">
      <c r="A10" s="77" t="s">
        <v>81</v>
      </c>
      <c r="B10" s="77"/>
      <c r="C10" s="52">
        <f>C6-C7-C8</f>
        <v>-26</v>
      </c>
      <c r="D10" s="52">
        <f>D6-D7-D8</f>
        <v>-27</v>
      </c>
      <c r="E10" s="52">
        <f>E6-E7-E8</f>
        <v>58</v>
      </c>
      <c r="F10" s="52">
        <f>F6-F7-F8</f>
        <v>58</v>
      </c>
      <c r="G10" s="52">
        <f t="shared" ref="G10:AC10" si="2">G6-G7-G9-G8</f>
        <v>34</v>
      </c>
      <c r="H10" s="52">
        <f t="shared" si="2"/>
        <v>34</v>
      </c>
      <c r="I10" s="52">
        <f t="shared" si="2"/>
        <v>34</v>
      </c>
      <c r="J10" s="52">
        <f t="shared" si="2"/>
        <v>34</v>
      </c>
      <c r="K10" s="52">
        <f t="shared" si="2"/>
        <v>34</v>
      </c>
      <c r="L10" s="52">
        <f t="shared" si="2"/>
        <v>34</v>
      </c>
      <c r="M10" s="52">
        <f t="shared" si="2"/>
        <v>34</v>
      </c>
      <c r="N10" s="52">
        <f t="shared" si="2"/>
        <v>34</v>
      </c>
      <c r="O10" s="52">
        <f t="shared" si="2"/>
        <v>34</v>
      </c>
      <c r="P10" s="52">
        <f t="shared" si="2"/>
        <v>34</v>
      </c>
      <c r="Q10" s="52">
        <f t="shared" si="2"/>
        <v>34</v>
      </c>
      <c r="R10" s="52">
        <f t="shared" si="2"/>
        <v>34</v>
      </c>
      <c r="S10" s="52">
        <f t="shared" si="2"/>
        <v>34</v>
      </c>
      <c r="T10" s="52">
        <f t="shared" si="2"/>
        <v>34</v>
      </c>
      <c r="U10" s="52">
        <f t="shared" si="2"/>
        <v>34</v>
      </c>
      <c r="V10" s="52">
        <f t="shared" si="2"/>
        <v>34</v>
      </c>
      <c r="W10" s="52">
        <f t="shared" si="2"/>
        <v>34</v>
      </c>
      <c r="X10" s="52">
        <f t="shared" si="2"/>
        <v>34</v>
      </c>
      <c r="Y10" s="52">
        <f t="shared" si="2"/>
        <v>34</v>
      </c>
      <c r="Z10" s="52">
        <f t="shared" si="2"/>
        <v>34</v>
      </c>
      <c r="AA10" s="52">
        <f t="shared" si="2"/>
        <v>34</v>
      </c>
      <c r="AB10" s="52">
        <f t="shared" si="2"/>
        <v>34</v>
      </c>
      <c r="AC10" s="52">
        <f t="shared" si="2"/>
        <v>34</v>
      </c>
    </row>
    <row r="11" spans="1:29" s="50" customFormat="1">
      <c r="A11" s="76" t="s">
        <v>55</v>
      </c>
      <c r="B11" s="76"/>
      <c r="C11" s="51">
        <v>4</v>
      </c>
      <c r="D11" s="51">
        <v>5</v>
      </c>
      <c r="E11" s="51">
        <v>6</v>
      </c>
      <c r="F11" s="55">
        <v>7</v>
      </c>
      <c r="G11" s="51">
        <v>8</v>
      </c>
      <c r="H11" s="51">
        <v>9</v>
      </c>
      <c r="I11" s="51">
        <v>10</v>
      </c>
      <c r="J11" s="51">
        <v>11</v>
      </c>
      <c r="K11" s="51">
        <v>12</v>
      </c>
      <c r="L11" s="55">
        <v>13</v>
      </c>
      <c r="M11" s="51">
        <v>14</v>
      </c>
      <c r="N11" s="51">
        <v>15</v>
      </c>
      <c r="O11" s="55">
        <v>16</v>
      </c>
      <c r="P11" s="51">
        <v>17</v>
      </c>
      <c r="Q11" s="51">
        <v>18</v>
      </c>
      <c r="R11" s="55">
        <v>19</v>
      </c>
      <c r="S11" s="51">
        <v>20</v>
      </c>
      <c r="T11" s="51">
        <v>21</v>
      </c>
      <c r="U11" s="51">
        <v>22</v>
      </c>
      <c r="V11" s="51">
        <v>23</v>
      </c>
      <c r="W11" s="51">
        <v>24</v>
      </c>
      <c r="X11" s="51">
        <v>25</v>
      </c>
      <c r="Y11" s="51">
        <v>26</v>
      </c>
      <c r="Z11" s="51">
        <v>27</v>
      </c>
      <c r="AA11" s="51">
        <v>28</v>
      </c>
      <c r="AB11" s="51">
        <v>29</v>
      </c>
      <c r="AC11" s="51">
        <v>30</v>
      </c>
    </row>
    <row r="12" spans="1:29">
      <c r="A12" s="53" t="s">
        <v>138</v>
      </c>
      <c r="B12" s="53" t="s">
        <v>67</v>
      </c>
      <c r="C12">
        <v>12</v>
      </c>
      <c r="D12">
        <v>12</v>
      </c>
      <c r="E12">
        <v>12</v>
      </c>
      <c r="F12">
        <v>12</v>
      </c>
      <c r="G12">
        <v>12</v>
      </c>
      <c r="H12">
        <v>12</v>
      </c>
      <c r="I12">
        <v>12</v>
      </c>
      <c r="J12">
        <v>12</v>
      </c>
      <c r="K12">
        <v>12</v>
      </c>
      <c r="L12">
        <v>12</v>
      </c>
      <c r="M12">
        <v>12</v>
      </c>
      <c r="N12">
        <v>12</v>
      </c>
    </row>
    <row r="13" spans="1:29">
      <c r="A13" s="53" t="s">
        <v>138</v>
      </c>
      <c r="B13" s="53" t="s">
        <v>140</v>
      </c>
      <c r="P13">
        <v>200</v>
      </c>
    </row>
    <row r="14" spans="1:29">
      <c r="A14" s="53" t="s">
        <v>138</v>
      </c>
      <c r="B14" s="53" t="s">
        <v>139</v>
      </c>
      <c r="P14">
        <v>36</v>
      </c>
      <c r="R14">
        <v>60</v>
      </c>
    </row>
    <row r="15" spans="1:29">
      <c r="A15" s="53" t="s">
        <v>138</v>
      </c>
      <c r="B15" s="53" t="s">
        <v>68</v>
      </c>
      <c r="Q15">
        <v>100</v>
      </c>
    </row>
    <row r="16" spans="1:29">
      <c r="A16" s="53" t="s">
        <v>138</v>
      </c>
      <c r="B16" s="53" t="s">
        <v>69</v>
      </c>
      <c r="U16">
        <v>100</v>
      </c>
    </row>
    <row r="17" spans="1:29">
      <c r="A17" s="78" t="s">
        <v>75</v>
      </c>
      <c r="B17" s="78"/>
      <c r="C17" s="1">
        <v>38.200000000000003</v>
      </c>
      <c r="D17" s="1">
        <v>28.5</v>
      </c>
      <c r="E17" s="1">
        <v>22.5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>
      <c r="A18" s="78" t="s">
        <v>76</v>
      </c>
      <c r="B18" s="78"/>
      <c r="C18" s="1"/>
      <c r="D18" s="1"/>
      <c r="E18" s="1"/>
      <c r="F18" s="1">
        <v>6</v>
      </c>
      <c r="G18" s="1">
        <v>6</v>
      </c>
      <c r="H18" s="1">
        <v>6</v>
      </c>
      <c r="I18" s="1">
        <v>6</v>
      </c>
      <c r="J18" s="1">
        <v>6</v>
      </c>
      <c r="K18" s="1">
        <v>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>
      <c r="A19" s="78" t="s">
        <v>71</v>
      </c>
      <c r="B19" s="78"/>
      <c r="C19" s="1"/>
      <c r="D19" s="1"/>
      <c r="E19" s="1"/>
      <c r="F19" s="1">
        <v>6</v>
      </c>
      <c r="G19" s="1">
        <v>6</v>
      </c>
      <c r="H19" s="1">
        <v>6</v>
      </c>
      <c r="I19" s="1">
        <v>6</v>
      </c>
      <c r="J19" s="1">
        <v>6</v>
      </c>
      <c r="K19" s="1">
        <v>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>
      <c r="A20" s="78" t="s">
        <v>80</v>
      </c>
      <c r="B20" s="78"/>
      <c r="C20" s="1"/>
      <c r="D20" s="1"/>
      <c r="E20" s="1"/>
      <c r="F20" s="1"/>
      <c r="G20" s="1"/>
      <c r="H20" s="1"/>
      <c r="I20" s="1"/>
      <c r="J20" s="1"/>
      <c r="K20" s="1"/>
      <c r="L20" s="1">
        <v>30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>
      <c r="A21" s="78" t="s">
        <v>77</v>
      </c>
      <c r="B21" s="78"/>
      <c r="C21" s="1"/>
      <c r="D21" s="1"/>
      <c r="E21" s="1"/>
      <c r="F21" s="1"/>
      <c r="G21" s="1"/>
      <c r="H21" s="1"/>
      <c r="I21" s="1"/>
      <c r="J21" s="1"/>
      <c r="K21" s="1"/>
      <c r="L21" s="1">
        <v>6</v>
      </c>
      <c r="M21" s="1">
        <v>6</v>
      </c>
      <c r="N21" s="1">
        <v>6</v>
      </c>
      <c r="O21" s="1">
        <v>6</v>
      </c>
      <c r="P21" s="1">
        <v>6</v>
      </c>
      <c r="Q21" s="1">
        <v>6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>
      <c r="A22" s="78" t="s">
        <v>78</v>
      </c>
      <c r="B22" s="7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v>18</v>
      </c>
      <c r="P22" s="1">
        <v>18</v>
      </c>
      <c r="Q22" s="1">
        <v>18</v>
      </c>
      <c r="R22" s="1"/>
      <c r="V22" s="1"/>
      <c r="W22" s="1"/>
      <c r="X22" s="1"/>
      <c r="Y22" s="1"/>
      <c r="Z22" s="1"/>
      <c r="AA22" s="1"/>
      <c r="AB22" s="1"/>
      <c r="AC22" s="1"/>
    </row>
    <row r="23" spans="1:29">
      <c r="A23" s="78" t="s">
        <v>79</v>
      </c>
      <c r="B23" s="7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v>40</v>
      </c>
      <c r="P23" s="1"/>
      <c r="Q23" s="1"/>
      <c r="R23" s="1"/>
      <c r="V23" s="1"/>
      <c r="W23" s="1"/>
      <c r="X23" s="1"/>
      <c r="Y23" s="1"/>
      <c r="Z23" s="1"/>
      <c r="AA23" s="1"/>
      <c r="AB23" s="1"/>
      <c r="AC23" s="1"/>
    </row>
    <row r="24" spans="1:29">
      <c r="A24" s="78" t="s">
        <v>72</v>
      </c>
      <c r="B24" s="78"/>
      <c r="C24" s="1"/>
      <c r="D24" s="1"/>
      <c r="E24" s="1"/>
      <c r="F24" s="1"/>
      <c r="G24" s="1"/>
      <c r="H24" s="1"/>
      <c r="I24" s="1"/>
      <c r="J24" s="1"/>
      <c r="K24" s="1"/>
      <c r="L24" s="1"/>
      <c r="M24" s="1">
        <v>12</v>
      </c>
      <c r="N24" s="1">
        <v>12</v>
      </c>
      <c r="O24" s="1"/>
      <c r="P24" s="1">
        <v>12</v>
      </c>
      <c r="Q24" s="1">
        <v>12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>
      <c r="A25" s="78" t="s">
        <v>73</v>
      </c>
      <c r="B25" s="78"/>
      <c r="C25" s="1"/>
      <c r="D25" s="1"/>
      <c r="E25" s="1"/>
      <c r="F25" s="1"/>
      <c r="G25" s="1"/>
      <c r="H25" s="1"/>
      <c r="I25" s="1"/>
      <c r="J25" s="1"/>
      <c r="K25" s="1"/>
      <c r="L25" s="1">
        <v>2.4</v>
      </c>
      <c r="M25" s="1">
        <v>2.4</v>
      </c>
      <c r="N25" s="1">
        <v>2.4</v>
      </c>
      <c r="O25" s="1">
        <v>2.4</v>
      </c>
      <c r="P25" s="1">
        <v>2.4</v>
      </c>
      <c r="Q25" s="1">
        <v>2.4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>
      <c r="A26" s="78" t="s">
        <v>74</v>
      </c>
      <c r="B26" s="7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v>30</v>
      </c>
      <c r="S26" s="1">
        <v>120</v>
      </c>
      <c r="T26" s="1">
        <v>120</v>
      </c>
      <c r="U26" s="1">
        <v>120</v>
      </c>
      <c r="V26" s="1"/>
      <c r="W26" s="1"/>
      <c r="X26" s="1"/>
      <c r="Y26" s="1"/>
      <c r="Z26" s="1"/>
      <c r="AA26" s="1"/>
      <c r="AB26" s="1"/>
      <c r="AC26" s="1"/>
    </row>
    <row r="27" spans="1:29">
      <c r="A27" s="78" t="s">
        <v>14</v>
      </c>
      <c r="B27" s="78"/>
      <c r="C27" s="1"/>
      <c r="D27" s="1"/>
      <c r="E27" s="1"/>
      <c r="F27" s="1">
        <v>1.2</v>
      </c>
      <c r="G27" s="1">
        <v>1.2</v>
      </c>
      <c r="H27" s="1">
        <v>1.2</v>
      </c>
      <c r="I27" s="1">
        <v>2.4</v>
      </c>
      <c r="J27" s="1">
        <v>2.4</v>
      </c>
      <c r="K27" s="1">
        <v>2.4</v>
      </c>
      <c r="L27" s="1">
        <v>3.6</v>
      </c>
      <c r="M27" s="1">
        <v>3.6</v>
      </c>
      <c r="N27" s="1">
        <v>3.6</v>
      </c>
      <c r="O27" s="1">
        <v>6</v>
      </c>
      <c r="P27" s="1">
        <v>6</v>
      </c>
      <c r="Q27" s="1">
        <v>6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52" customFormat="1">
      <c r="A28" s="77" t="s">
        <v>70</v>
      </c>
      <c r="B28" s="77"/>
      <c r="C28" s="56">
        <f>SUM(C12:C16)-SUM(C17:C27)</f>
        <v>-26.200000000000003</v>
      </c>
      <c r="D28" s="56">
        <f>SUM(D12:D16)-SUM(D17:D27)</f>
        <v>-16.5</v>
      </c>
      <c r="E28" s="56">
        <f t="shared" ref="E28:AC28" si="3">SUM(E12:E16)-SUM(E17:E27)</f>
        <v>-10.5</v>
      </c>
      <c r="F28" s="56">
        <f t="shared" si="3"/>
        <v>-1.1999999999999993</v>
      </c>
      <c r="G28" s="56">
        <f t="shared" si="3"/>
        <v>-1.1999999999999993</v>
      </c>
      <c r="H28" s="56">
        <f t="shared" si="3"/>
        <v>-1.1999999999999993</v>
      </c>
      <c r="I28" s="56">
        <f t="shared" si="3"/>
        <v>-2.4000000000000004</v>
      </c>
      <c r="J28" s="56">
        <f t="shared" si="3"/>
        <v>-2.4000000000000004</v>
      </c>
      <c r="K28" s="56">
        <f t="shared" si="3"/>
        <v>-2.4000000000000004</v>
      </c>
      <c r="L28" s="56">
        <f t="shared" si="3"/>
        <v>-30</v>
      </c>
      <c r="M28" s="56">
        <f t="shared" si="3"/>
        <v>-12</v>
      </c>
      <c r="N28" s="56">
        <f t="shared" si="3"/>
        <v>-12</v>
      </c>
      <c r="O28" s="56">
        <f t="shared" si="3"/>
        <v>-72.400000000000006</v>
      </c>
      <c r="P28" s="56">
        <f t="shared" si="3"/>
        <v>191.6</v>
      </c>
      <c r="Q28" s="56">
        <f t="shared" si="3"/>
        <v>55.6</v>
      </c>
      <c r="R28" s="56">
        <f t="shared" si="3"/>
        <v>30</v>
      </c>
      <c r="S28" s="56">
        <f t="shared" si="3"/>
        <v>-120</v>
      </c>
      <c r="T28" s="56">
        <f t="shared" si="3"/>
        <v>-120</v>
      </c>
      <c r="U28" s="56">
        <f t="shared" si="3"/>
        <v>-20</v>
      </c>
      <c r="V28" s="56">
        <f t="shared" si="3"/>
        <v>0</v>
      </c>
      <c r="W28" s="56">
        <f t="shared" si="3"/>
        <v>0</v>
      </c>
      <c r="X28" s="56">
        <f t="shared" si="3"/>
        <v>0</v>
      </c>
      <c r="Y28" s="56">
        <f t="shared" si="3"/>
        <v>0</v>
      </c>
      <c r="Z28" s="56">
        <f t="shared" si="3"/>
        <v>0</v>
      </c>
      <c r="AA28" s="56">
        <f t="shared" si="3"/>
        <v>0</v>
      </c>
      <c r="AB28" s="56">
        <f t="shared" si="3"/>
        <v>0</v>
      </c>
      <c r="AC28" s="56">
        <f t="shared" si="3"/>
        <v>0</v>
      </c>
    </row>
    <row r="29" spans="1:29">
      <c r="A29" s="76" t="s">
        <v>55</v>
      </c>
      <c r="B29" s="76"/>
      <c r="C29" s="51">
        <v>0</v>
      </c>
      <c r="D29" s="51">
        <v>1</v>
      </c>
      <c r="E29" s="51">
        <v>2</v>
      </c>
      <c r="F29" s="51">
        <v>3</v>
      </c>
      <c r="G29" s="51">
        <v>4</v>
      </c>
      <c r="H29" s="51">
        <v>5</v>
      </c>
      <c r="I29" s="51">
        <v>6</v>
      </c>
      <c r="J29" s="55">
        <v>7</v>
      </c>
      <c r="K29" s="51">
        <v>8</v>
      </c>
      <c r="L29" s="51">
        <v>9</v>
      </c>
      <c r="M29" s="51">
        <v>10</v>
      </c>
      <c r="N29" s="51">
        <v>11</v>
      </c>
      <c r="O29" s="51">
        <v>12</v>
      </c>
      <c r="P29" s="55">
        <v>13</v>
      </c>
      <c r="Q29" s="51">
        <v>14</v>
      </c>
      <c r="R29" s="51">
        <v>15</v>
      </c>
      <c r="S29" s="55">
        <v>16</v>
      </c>
      <c r="T29" s="51">
        <v>17</v>
      </c>
      <c r="U29" s="51">
        <v>18</v>
      </c>
      <c r="V29" s="55">
        <v>19</v>
      </c>
      <c r="W29" s="51">
        <v>20</v>
      </c>
      <c r="X29" s="51">
        <v>21</v>
      </c>
      <c r="Y29" s="51">
        <v>22</v>
      </c>
      <c r="Z29" s="51">
        <v>23</v>
      </c>
      <c r="AA29" s="51">
        <v>24</v>
      </c>
      <c r="AB29" s="51">
        <v>25</v>
      </c>
      <c r="AC29" s="51">
        <v>26</v>
      </c>
    </row>
    <row r="30" spans="1:29">
      <c r="A30" s="53" t="s">
        <v>137</v>
      </c>
      <c r="B30" s="53" t="s">
        <v>67</v>
      </c>
      <c r="C30">
        <v>18</v>
      </c>
      <c r="D30">
        <v>18</v>
      </c>
      <c r="E30">
        <v>18</v>
      </c>
      <c r="F30">
        <v>18</v>
      </c>
      <c r="G30">
        <v>12</v>
      </c>
      <c r="H30">
        <v>12</v>
      </c>
      <c r="I30">
        <v>12</v>
      </c>
      <c r="J30">
        <v>12</v>
      </c>
      <c r="K30">
        <v>12</v>
      </c>
      <c r="L30">
        <v>12</v>
      </c>
      <c r="M30">
        <v>12</v>
      </c>
      <c r="N30">
        <v>12</v>
      </c>
      <c r="O30">
        <v>12</v>
      </c>
      <c r="P30">
        <v>12</v>
      </c>
      <c r="Q30">
        <v>12</v>
      </c>
      <c r="R30">
        <v>12</v>
      </c>
    </row>
    <row r="31" spans="1:29">
      <c r="A31" s="53" t="s">
        <v>137</v>
      </c>
      <c r="B31" s="53" t="s">
        <v>139</v>
      </c>
      <c r="T31">
        <v>36</v>
      </c>
      <c r="V31">
        <v>60</v>
      </c>
    </row>
    <row r="32" spans="1:29">
      <c r="A32" s="53" t="s">
        <v>137</v>
      </c>
      <c r="B32" s="53" t="s">
        <v>68</v>
      </c>
      <c r="U32">
        <v>100</v>
      </c>
    </row>
    <row r="33" spans="1:30">
      <c r="A33" s="53" t="s">
        <v>137</v>
      </c>
      <c r="B33" s="53" t="s">
        <v>69</v>
      </c>
      <c r="Y33">
        <v>100</v>
      </c>
    </row>
    <row r="34" spans="1:30">
      <c r="A34" s="78" t="s">
        <v>75</v>
      </c>
      <c r="B34" s="78"/>
      <c r="C34" s="1"/>
      <c r="D34" s="1">
        <v>17.5</v>
      </c>
      <c r="E34" s="1">
        <v>52.5</v>
      </c>
      <c r="F34" s="1">
        <v>38.200000000000003</v>
      </c>
      <c r="G34" s="1">
        <v>38.200000000000003</v>
      </c>
      <c r="H34" s="1">
        <v>38.200000000000003</v>
      </c>
      <c r="I34" s="1">
        <v>38.200000000000003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30">
      <c r="A35" s="78" t="s">
        <v>76</v>
      </c>
      <c r="B35" s="78"/>
      <c r="C35" s="1"/>
      <c r="D35" s="1"/>
      <c r="E35" s="1"/>
      <c r="J35" s="1">
        <v>6</v>
      </c>
      <c r="K35" s="1">
        <v>6</v>
      </c>
      <c r="L35" s="1">
        <v>6</v>
      </c>
      <c r="M35" s="1">
        <v>6</v>
      </c>
      <c r="N35" s="1">
        <v>6</v>
      </c>
      <c r="O35" s="1">
        <v>6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30">
      <c r="A36" s="78" t="s">
        <v>71</v>
      </c>
      <c r="B36" s="78"/>
      <c r="C36" s="1"/>
      <c r="D36" s="1"/>
      <c r="E36" s="1"/>
      <c r="F36" s="1"/>
      <c r="G36" s="1"/>
      <c r="H36" s="1"/>
      <c r="I36" s="1"/>
      <c r="J36" s="1">
        <v>1.2</v>
      </c>
      <c r="K36" s="1">
        <v>1.2</v>
      </c>
      <c r="L36" s="1">
        <v>6</v>
      </c>
      <c r="M36" s="1">
        <v>6</v>
      </c>
      <c r="N36" s="1">
        <v>6</v>
      </c>
      <c r="O36" s="1">
        <v>6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30">
      <c r="A37" s="78" t="s">
        <v>80</v>
      </c>
      <c r="B37" s="7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v>30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30">
      <c r="A38" s="78" t="s">
        <v>77</v>
      </c>
      <c r="B38" s="7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>
        <v>6</v>
      </c>
      <c r="Q38" s="1">
        <v>6</v>
      </c>
      <c r="R38" s="1">
        <v>6</v>
      </c>
      <c r="S38" s="1">
        <v>6</v>
      </c>
      <c r="T38" s="1">
        <v>6</v>
      </c>
      <c r="U38" s="1">
        <v>6</v>
      </c>
      <c r="V38" s="1"/>
      <c r="W38" s="1"/>
      <c r="X38" s="1"/>
      <c r="Y38" s="1"/>
      <c r="Z38" s="1"/>
      <c r="AA38" s="1"/>
      <c r="AB38" s="1"/>
      <c r="AC38" s="1"/>
    </row>
    <row r="39" spans="1:30">
      <c r="A39" s="78" t="s">
        <v>72</v>
      </c>
      <c r="B39" s="7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v>12</v>
      </c>
      <c r="R39" s="1">
        <v>12</v>
      </c>
      <c r="S39" s="1"/>
      <c r="T39" s="1">
        <v>12</v>
      </c>
      <c r="U39" s="1">
        <v>12</v>
      </c>
      <c r="V39" s="1"/>
      <c r="W39" s="1"/>
      <c r="X39" s="1"/>
      <c r="Y39" s="1"/>
      <c r="Z39" s="1"/>
      <c r="AA39" s="1"/>
      <c r="AB39" s="1"/>
      <c r="AC39" s="1"/>
    </row>
    <row r="40" spans="1:30">
      <c r="A40" s="78" t="s">
        <v>78</v>
      </c>
      <c r="B40" s="7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>
        <v>18</v>
      </c>
      <c r="T40" s="1">
        <v>18</v>
      </c>
      <c r="U40" s="1">
        <v>18</v>
      </c>
      <c r="V40" s="1"/>
      <c r="W40" s="1"/>
      <c r="X40" s="1"/>
      <c r="Y40" s="1"/>
      <c r="Z40" s="1"/>
      <c r="AA40" s="1"/>
      <c r="AB40" s="1"/>
      <c r="AC40" s="1"/>
    </row>
    <row r="41" spans="1:30">
      <c r="A41" s="78" t="s">
        <v>79</v>
      </c>
      <c r="B41" s="7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>
        <v>40</v>
      </c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30">
      <c r="A42" s="78" t="s">
        <v>73</v>
      </c>
      <c r="B42" s="7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>
        <v>2.4</v>
      </c>
      <c r="Q42" s="1">
        <v>2.4</v>
      </c>
      <c r="R42" s="1">
        <v>2.4</v>
      </c>
      <c r="S42" s="1">
        <v>2.4</v>
      </c>
      <c r="T42" s="1">
        <v>2.4</v>
      </c>
      <c r="U42" s="1">
        <v>2.4</v>
      </c>
      <c r="V42" s="1"/>
      <c r="W42" s="1"/>
      <c r="X42" s="1"/>
      <c r="Y42" s="1"/>
      <c r="Z42" s="1"/>
      <c r="AA42" s="1"/>
      <c r="AB42" s="1"/>
      <c r="AC42" s="1"/>
    </row>
    <row r="43" spans="1:30">
      <c r="A43" s="78" t="s">
        <v>74</v>
      </c>
      <c r="B43" s="7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>
        <v>30</v>
      </c>
      <c r="W43" s="1">
        <v>120</v>
      </c>
      <c r="X43" s="1">
        <v>120</v>
      </c>
      <c r="Y43" s="1">
        <v>120</v>
      </c>
      <c r="Z43" s="1"/>
      <c r="AA43" s="1"/>
      <c r="AB43" s="1"/>
      <c r="AC43" s="1"/>
    </row>
    <row r="44" spans="1:30">
      <c r="A44" s="78" t="s">
        <v>14</v>
      </c>
      <c r="B44" s="78"/>
      <c r="C44" s="1"/>
      <c r="D44" s="1"/>
      <c r="E44" s="1"/>
      <c r="F44" s="1"/>
      <c r="G44" s="1"/>
      <c r="H44" s="1"/>
      <c r="I44" s="1"/>
      <c r="J44" s="1">
        <v>1.2</v>
      </c>
      <c r="K44" s="1">
        <v>1.2</v>
      </c>
      <c r="L44" s="1">
        <v>1.2</v>
      </c>
      <c r="M44" s="1">
        <v>2.4</v>
      </c>
      <c r="N44" s="1">
        <v>2.4</v>
      </c>
      <c r="O44" s="1">
        <v>2.4</v>
      </c>
      <c r="P44" s="1">
        <v>3.6</v>
      </c>
      <c r="Q44" s="1">
        <v>3.6</v>
      </c>
      <c r="R44" s="1">
        <v>3.6</v>
      </c>
      <c r="S44" s="1">
        <v>6</v>
      </c>
      <c r="T44" s="1">
        <v>6</v>
      </c>
      <c r="U44" s="1">
        <v>6</v>
      </c>
      <c r="V44" s="1"/>
      <c r="W44" s="1"/>
      <c r="X44" s="1"/>
      <c r="Y44" s="1"/>
      <c r="Z44" s="1"/>
      <c r="AA44" s="1"/>
      <c r="AB44" s="1"/>
      <c r="AC44" s="1"/>
    </row>
    <row r="45" spans="1:30" s="52" customFormat="1">
      <c r="A45" s="77" t="s">
        <v>70</v>
      </c>
      <c r="B45" s="77"/>
      <c r="C45" s="56">
        <f>SUM(C30:C33)-SUM(C34:C43)</f>
        <v>18</v>
      </c>
      <c r="D45" s="56">
        <f t="shared" ref="D45:AC45" si="4">SUM(D30:D33)-SUM(D34:D43)</f>
        <v>0.5</v>
      </c>
      <c r="E45" s="56">
        <f t="shared" si="4"/>
        <v>-34.5</v>
      </c>
      <c r="F45" s="56">
        <f>SUM(F30:F33)-SUM(F34:F44)</f>
        <v>-20.200000000000003</v>
      </c>
      <c r="G45" s="56">
        <f t="shared" ref="G45:AB45" si="5">SUM(G30:G33)-SUM(G34:G44)</f>
        <v>-26.200000000000003</v>
      </c>
      <c r="H45" s="56">
        <f t="shared" si="5"/>
        <v>-26.200000000000003</v>
      </c>
      <c r="I45" s="56">
        <f t="shared" si="5"/>
        <v>-26.200000000000003</v>
      </c>
      <c r="J45" s="56">
        <f t="shared" si="5"/>
        <v>3.5999999999999996</v>
      </c>
      <c r="K45" s="56">
        <f t="shared" si="5"/>
        <v>3.5999999999999996</v>
      </c>
      <c r="L45" s="56">
        <f t="shared" si="5"/>
        <v>-1.1999999999999993</v>
      </c>
      <c r="M45" s="56">
        <f t="shared" si="5"/>
        <v>-2.4000000000000004</v>
      </c>
      <c r="N45" s="56">
        <f t="shared" si="5"/>
        <v>-2.4000000000000004</v>
      </c>
      <c r="O45" s="56">
        <f t="shared" si="5"/>
        <v>-2.4000000000000004</v>
      </c>
      <c r="P45" s="56">
        <f t="shared" si="5"/>
        <v>-30</v>
      </c>
      <c r="Q45" s="56">
        <f t="shared" si="5"/>
        <v>-12</v>
      </c>
      <c r="R45" s="56">
        <f t="shared" si="5"/>
        <v>-12</v>
      </c>
      <c r="S45" s="56">
        <f t="shared" si="5"/>
        <v>-72.400000000000006</v>
      </c>
      <c r="T45" s="56">
        <f t="shared" si="5"/>
        <v>-8.3999999999999986</v>
      </c>
      <c r="U45" s="56">
        <f t="shared" si="5"/>
        <v>55.6</v>
      </c>
      <c r="V45" s="56">
        <f t="shared" si="5"/>
        <v>30</v>
      </c>
      <c r="W45" s="56">
        <f t="shared" si="5"/>
        <v>-120</v>
      </c>
      <c r="X45" s="56">
        <f t="shared" si="5"/>
        <v>-120</v>
      </c>
      <c r="Y45" s="56">
        <f t="shared" si="5"/>
        <v>-20</v>
      </c>
      <c r="Z45" s="56">
        <f t="shared" si="5"/>
        <v>0</v>
      </c>
      <c r="AA45" s="56">
        <f t="shared" si="5"/>
        <v>0</v>
      </c>
      <c r="AB45" s="56">
        <f t="shared" si="5"/>
        <v>0</v>
      </c>
      <c r="AC45" s="56">
        <f t="shared" si="4"/>
        <v>0</v>
      </c>
    </row>
    <row r="46" spans="1:30" s="52" customFormat="1">
      <c r="A46" s="77" t="s">
        <v>70</v>
      </c>
      <c r="B46" s="77"/>
      <c r="C46" s="56">
        <f>C10+C28+C45</f>
        <v>-34.200000000000003</v>
      </c>
      <c r="D46" s="56">
        <f>D10+D28+D45+C46</f>
        <v>-77.2</v>
      </c>
      <c r="E46" s="56">
        <f t="shared" ref="E46:AB46" si="6">E10+E28+E45+D46</f>
        <v>-64.2</v>
      </c>
      <c r="F46" s="56">
        <f>F10+F28+F45+E46</f>
        <v>-27.600000000000009</v>
      </c>
      <c r="G46" s="56">
        <f t="shared" si="6"/>
        <v>-21.000000000000014</v>
      </c>
      <c r="H46" s="56">
        <f t="shared" si="6"/>
        <v>-14.40000000000002</v>
      </c>
      <c r="I46" s="56">
        <f t="shared" si="6"/>
        <v>-9.0000000000000213</v>
      </c>
      <c r="J46" s="56">
        <f t="shared" si="6"/>
        <v>26.199999999999982</v>
      </c>
      <c r="K46" s="56">
        <f t="shared" si="6"/>
        <v>61.399999999999984</v>
      </c>
      <c r="L46" s="56">
        <f t="shared" si="6"/>
        <v>64.199999999999989</v>
      </c>
      <c r="M46" s="56">
        <f t="shared" si="6"/>
        <v>83.799999999999983</v>
      </c>
      <c r="N46" s="56">
        <f t="shared" si="6"/>
        <v>103.39999999999998</v>
      </c>
      <c r="O46" s="56">
        <f t="shared" si="6"/>
        <v>62.599999999999973</v>
      </c>
      <c r="P46" s="56">
        <f t="shared" si="6"/>
        <v>258.2</v>
      </c>
      <c r="Q46" s="56">
        <f t="shared" si="6"/>
        <v>335.79999999999995</v>
      </c>
      <c r="R46" s="56">
        <f t="shared" si="6"/>
        <v>387.79999999999995</v>
      </c>
      <c r="S46" s="56">
        <f t="shared" si="6"/>
        <v>229.39999999999995</v>
      </c>
      <c r="T46" s="56">
        <f t="shared" si="6"/>
        <v>134.99999999999994</v>
      </c>
      <c r="U46" s="56">
        <f t="shared" si="6"/>
        <v>204.59999999999994</v>
      </c>
      <c r="V46" s="56">
        <f t="shared" si="6"/>
        <v>268.59999999999991</v>
      </c>
      <c r="W46" s="56">
        <f t="shared" si="6"/>
        <v>182.59999999999991</v>
      </c>
      <c r="X46" s="56">
        <f t="shared" si="6"/>
        <v>96.599999999999909</v>
      </c>
      <c r="Y46" s="56">
        <f t="shared" si="6"/>
        <v>110.59999999999991</v>
      </c>
      <c r="Z46" s="56">
        <f t="shared" si="6"/>
        <v>144.59999999999991</v>
      </c>
      <c r="AA46" s="56">
        <f t="shared" si="6"/>
        <v>178.59999999999991</v>
      </c>
      <c r="AB46" s="56">
        <f t="shared" si="6"/>
        <v>212.59999999999991</v>
      </c>
      <c r="AC46" s="56">
        <f>AC10+AC28+AC45+AB46</f>
        <v>246.59999999999991</v>
      </c>
      <c r="AD46" s="56"/>
    </row>
  </sheetData>
  <mergeCells count="34">
    <mergeCell ref="A44:B44"/>
    <mergeCell ref="A8:B8"/>
    <mergeCell ref="A9:B9"/>
    <mergeCell ref="A46:B46"/>
    <mergeCell ref="A2:B2"/>
    <mergeCell ref="A4:B4"/>
    <mergeCell ref="A6:B6"/>
    <mergeCell ref="A7:B7"/>
    <mergeCell ref="A10:B10"/>
    <mergeCell ref="A45:B45"/>
    <mergeCell ref="A25:B25"/>
    <mergeCell ref="A19:B19"/>
    <mergeCell ref="A36:B36"/>
    <mergeCell ref="A39:B39"/>
    <mergeCell ref="A24:B24"/>
    <mergeCell ref="A42:B42"/>
    <mergeCell ref="A35:B35"/>
    <mergeCell ref="A21:B21"/>
    <mergeCell ref="A38:B38"/>
    <mergeCell ref="A43:B43"/>
    <mergeCell ref="A18:B18"/>
    <mergeCell ref="A34:B34"/>
    <mergeCell ref="A41:B41"/>
    <mergeCell ref="A40:B40"/>
    <mergeCell ref="A22:B22"/>
    <mergeCell ref="A23:B23"/>
    <mergeCell ref="A37:B37"/>
    <mergeCell ref="A26:B26"/>
    <mergeCell ref="A11:B11"/>
    <mergeCell ref="A29:B29"/>
    <mergeCell ref="A28:B28"/>
    <mergeCell ref="A17:B17"/>
    <mergeCell ref="A20:B20"/>
    <mergeCell ref="A27:B27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8"/>
  <sheetViews>
    <sheetView zoomScale="130" zoomScaleNormal="130" workbookViewId="0">
      <selection activeCell="I13" sqref="I13"/>
    </sheetView>
  </sheetViews>
  <sheetFormatPr defaultRowHeight="13.5"/>
  <cols>
    <col min="2" max="2" width="24.5" bestFit="1" customWidth="1"/>
    <col min="5" max="5" width="9.125" bestFit="1" customWidth="1"/>
  </cols>
  <sheetData>
    <row r="1" spans="1:45">
      <c r="C1" s="57">
        <v>2043</v>
      </c>
      <c r="D1" s="57">
        <v>2044</v>
      </c>
      <c r="E1" s="57">
        <v>2045</v>
      </c>
      <c r="F1" s="57">
        <v>2046</v>
      </c>
      <c r="G1" s="57">
        <v>2047</v>
      </c>
      <c r="H1" s="57">
        <v>2048</v>
      </c>
      <c r="I1" s="57">
        <v>2049</v>
      </c>
      <c r="J1" s="57">
        <v>2050</v>
      </c>
      <c r="K1" s="57">
        <v>2051</v>
      </c>
      <c r="L1" s="57">
        <v>2052</v>
      </c>
      <c r="M1" s="57">
        <v>2053</v>
      </c>
      <c r="N1" s="57">
        <v>2054</v>
      </c>
      <c r="O1" s="57">
        <v>2055</v>
      </c>
      <c r="P1" s="57">
        <v>2056</v>
      </c>
      <c r="Q1" s="57">
        <v>2057</v>
      </c>
      <c r="R1" s="57">
        <v>2058</v>
      </c>
      <c r="S1" s="57">
        <v>2059</v>
      </c>
      <c r="T1" s="57">
        <v>2060</v>
      </c>
      <c r="U1" s="57">
        <v>2061</v>
      </c>
      <c r="V1" s="57">
        <v>2062</v>
      </c>
      <c r="W1" s="57">
        <v>2063</v>
      </c>
      <c r="X1" s="57">
        <v>2064</v>
      </c>
      <c r="Y1" s="57">
        <v>2065</v>
      </c>
      <c r="Z1" s="57">
        <v>2066</v>
      </c>
      <c r="AA1" s="57">
        <v>2067</v>
      </c>
      <c r="AB1" s="57">
        <v>2068</v>
      </c>
      <c r="AC1" s="57">
        <v>2069</v>
      </c>
      <c r="AD1" s="57">
        <v>2070</v>
      </c>
      <c r="AE1" s="57">
        <v>2071</v>
      </c>
      <c r="AF1" s="57">
        <v>2072</v>
      </c>
      <c r="AG1" s="57">
        <v>2073</v>
      </c>
      <c r="AH1" s="57">
        <v>2074</v>
      </c>
      <c r="AI1" s="57">
        <v>2075</v>
      </c>
      <c r="AJ1" s="57">
        <v>2076</v>
      </c>
      <c r="AK1" s="57">
        <v>2077</v>
      </c>
      <c r="AL1" s="57">
        <v>2078</v>
      </c>
      <c r="AM1" s="57">
        <v>2079</v>
      </c>
      <c r="AN1" s="57">
        <v>2080</v>
      </c>
      <c r="AO1" s="57">
        <v>2081</v>
      </c>
      <c r="AP1" s="57">
        <v>2082</v>
      </c>
      <c r="AQ1" s="57">
        <v>2083</v>
      </c>
      <c r="AR1" s="57">
        <v>2084</v>
      </c>
      <c r="AS1" s="57">
        <v>2085</v>
      </c>
    </row>
    <row r="2" spans="1:45" s="50" customFormat="1">
      <c r="A2" s="76" t="s">
        <v>55</v>
      </c>
      <c r="B2" s="76"/>
      <c r="C2" s="51">
        <v>58</v>
      </c>
      <c r="D2" s="51">
        <v>59</v>
      </c>
      <c r="E2" s="51">
        <v>60</v>
      </c>
      <c r="F2" s="51">
        <v>61</v>
      </c>
      <c r="G2" s="51">
        <v>62</v>
      </c>
      <c r="H2" s="51">
        <v>63</v>
      </c>
      <c r="I2" s="51">
        <v>64</v>
      </c>
      <c r="J2" s="51">
        <v>65</v>
      </c>
      <c r="K2" s="51">
        <v>66</v>
      </c>
      <c r="L2" s="51">
        <v>67</v>
      </c>
      <c r="M2" s="51">
        <v>68</v>
      </c>
      <c r="N2" s="51">
        <v>69</v>
      </c>
      <c r="O2" s="51">
        <v>70</v>
      </c>
      <c r="P2" s="51">
        <v>71</v>
      </c>
      <c r="Q2" s="51">
        <v>72</v>
      </c>
      <c r="R2" s="51">
        <v>73</v>
      </c>
      <c r="S2" s="51">
        <v>74</v>
      </c>
      <c r="T2" s="51">
        <v>75</v>
      </c>
      <c r="U2" s="51">
        <v>76</v>
      </c>
      <c r="V2" s="51">
        <v>77</v>
      </c>
      <c r="W2" s="51">
        <v>78</v>
      </c>
      <c r="X2" s="51">
        <v>79</v>
      </c>
      <c r="Y2" s="51">
        <v>80</v>
      </c>
      <c r="Z2" s="51">
        <v>81</v>
      </c>
      <c r="AA2" s="51">
        <v>82</v>
      </c>
      <c r="AB2" s="51">
        <v>83</v>
      </c>
      <c r="AC2" s="51">
        <v>84</v>
      </c>
      <c r="AD2" s="51">
        <v>85</v>
      </c>
      <c r="AE2" s="51">
        <v>86</v>
      </c>
      <c r="AF2" s="51">
        <v>87</v>
      </c>
      <c r="AG2" s="51">
        <v>88</v>
      </c>
      <c r="AH2" s="51">
        <v>89</v>
      </c>
      <c r="AI2" s="51">
        <v>90</v>
      </c>
      <c r="AJ2" s="51">
        <v>91</v>
      </c>
      <c r="AK2" s="51">
        <v>92</v>
      </c>
      <c r="AL2" s="51">
        <v>93</v>
      </c>
      <c r="AM2" s="51">
        <v>94</v>
      </c>
      <c r="AN2" s="51">
        <v>95</v>
      </c>
      <c r="AO2" s="51">
        <v>96</v>
      </c>
      <c r="AP2" s="51">
        <v>97</v>
      </c>
      <c r="AQ2" s="51">
        <v>98</v>
      </c>
      <c r="AR2" s="51">
        <v>99</v>
      </c>
      <c r="AS2" s="51">
        <v>100</v>
      </c>
    </row>
    <row r="3" spans="1:45">
      <c r="A3" t="s">
        <v>114</v>
      </c>
      <c r="B3" t="s">
        <v>56</v>
      </c>
      <c r="C3">
        <v>280</v>
      </c>
      <c r="D3">
        <v>280</v>
      </c>
    </row>
    <row r="4" spans="1:45">
      <c r="A4" t="s">
        <v>114</v>
      </c>
      <c r="B4" t="s">
        <v>53</v>
      </c>
      <c r="E4">
        <f>7.5*12</f>
        <v>90</v>
      </c>
      <c r="F4">
        <f t="shared" ref="F4:O4" si="0">7.5*12</f>
        <v>90</v>
      </c>
      <c r="G4">
        <f t="shared" si="0"/>
        <v>90</v>
      </c>
      <c r="H4">
        <f t="shared" si="0"/>
        <v>90</v>
      </c>
      <c r="I4">
        <f t="shared" si="0"/>
        <v>90</v>
      </c>
      <c r="J4">
        <f t="shared" si="0"/>
        <v>90</v>
      </c>
      <c r="K4">
        <f t="shared" si="0"/>
        <v>90</v>
      </c>
      <c r="L4">
        <f t="shared" si="0"/>
        <v>90</v>
      </c>
      <c r="M4">
        <f t="shared" si="0"/>
        <v>90</v>
      </c>
      <c r="N4">
        <f t="shared" si="0"/>
        <v>90</v>
      </c>
      <c r="O4">
        <f t="shared" si="0"/>
        <v>90</v>
      </c>
    </row>
    <row r="5" spans="1:45">
      <c r="A5" t="s">
        <v>114</v>
      </c>
      <c r="B5" t="s">
        <v>142</v>
      </c>
      <c r="E5">
        <v>620</v>
      </c>
    </row>
    <row r="6" spans="1:45">
      <c r="A6" t="s">
        <v>114</v>
      </c>
      <c r="B6" t="s">
        <v>144</v>
      </c>
      <c r="E6" s="63">
        <v>15</v>
      </c>
      <c r="F6" s="63">
        <v>15</v>
      </c>
      <c r="G6" s="63">
        <v>15</v>
      </c>
      <c r="H6" s="63">
        <v>15</v>
      </c>
      <c r="I6" s="63">
        <v>15</v>
      </c>
      <c r="J6" s="63">
        <v>15</v>
      </c>
      <c r="K6" s="63">
        <v>15</v>
      </c>
      <c r="L6" s="63">
        <v>15</v>
      </c>
      <c r="M6" s="63">
        <v>15</v>
      </c>
      <c r="N6" s="63">
        <v>15</v>
      </c>
      <c r="O6" s="63">
        <v>15</v>
      </c>
    </row>
    <row r="7" spans="1:45">
      <c r="A7" t="s">
        <v>114</v>
      </c>
      <c r="B7" t="s">
        <v>54</v>
      </c>
      <c r="K7">
        <f>13*12</f>
        <v>156</v>
      </c>
      <c r="L7">
        <f t="shared" ref="L7:AS7" si="1">13*12</f>
        <v>156</v>
      </c>
      <c r="M7">
        <f t="shared" si="1"/>
        <v>156</v>
      </c>
      <c r="N7">
        <f t="shared" si="1"/>
        <v>156</v>
      </c>
      <c r="O7">
        <f t="shared" si="1"/>
        <v>156</v>
      </c>
      <c r="P7">
        <f t="shared" si="1"/>
        <v>156</v>
      </c>
      <c r="Q7">
        <f t="shared" si="1"/>
        <v>156</v>
      </c>
      <c r="R7">
        <f t="shared" si="1"/>
        <v>156</v>
      </c>
      <c r="S7">
        <f t="shared" si="1"/>
        <v>156</v>
      </c>
      <c r="T7">
        <f t="shared" si="1"/>
        <v>156</v>
      </c>
      <c r="U7">
        <f t="shared" si="1"/>
        <v>156</v>
      </c>
      <c r="V7">
        <f t="shared" si="1"/>
        <v>156</v>
      </c>
      <c r="W7">
        <f t="shared" si="1"/>
        <v>156</v>
      </c>
      <c r="X7">
        <f t="shared" si="1"/>
        <v>156</v>
      </c>
      <c r="Y7">
        <f t="shared" si="1"/>
        <v>156</v>
      </c>
      <c r="Z7">
        <f t="shared" si="1"/>
        <v>156</v>
      </c>
      <c r="AA7">
        <f t="shared" si="1"/>
        <v>156</v>
      </c>
      <c r="AB7">
        <f t="shared" si="1"/>
        <v>156</v>
      </c>
      <c r="AC7">
        <f t="shared" si="1"/>
        <v>156</v>
      </c>
      <c r="AD7">
        <f t="shared" si="1"/>
        <v>156</v>
      </c>
      <c r="AE7">
        <f t="shared" si="1"/>
        <v>156</v>
      </c>
      <c r="AF7">
        <f t="shared" si="1"/>
        <v>156</v>
      </c>
      <c r="AG7">
        <f t="shared" si="1"/>
        <v>156</v>
      </c>
      <c r="AH7">
        <f t="shared" si="1"/>
        <v>156</v>
      </c>
      <c r="AI7">
        <f t="shared" si="1"/>
        <v>156</v>
      </c>
      <c r="AJ7">
        <f t="shared" si="1"/>
        <v>156</v>
      </c>
      <c r="AK7">
        <f t="shared" si="1"/>
        <v>156</v>
      </c>
      <c r="AL7">
        <f t="shared" si="1"/>
        <v>156</v>
      </c>
      <c r="AM7">
        <f t="shared" si="1"/>
        <v>156</v>
      </c>
      <c r="AN7">
        <f t="shared" si="1"/>
        <v>156</v>
      </c>
      <c r="AO7">
        <f t="shared" si="1"/>
        <v>156</v>
      </c>
      <c r="AP7">
        <f t="shared" si="1"/>
        <v>156</v>
      </c>
      <c r="AQ7">
        <f t="shared" si="1"/>
        <v>156</v>
      </c>
      <c r="AR7">
        <f t="shared" si="1"/>
        <v>156</v>
      </c>
      <c r="AS7">
        <f t="shared" si="1"/>
        <v>156</v>
      </c>
    </row>
    <row r="8" spans="1:45">
      <c r="A8" s="76" t="s">
        <v>55</v>
      </c>
      <c r="B8" s="76"/>
      <c r="C8" s="51">
        <v>60</v>
      </c>
      <c r="D8" s="51">
        <v>61</v>
      </c>
      <c r="E8" s="51">
        <v>62</v>
      </c>
      <c r="F8" s="51">
        <v>63</v>
      </c>
      <c r="G8" s="51">
        <v>64</v>
      </c>
      <c r="H8" s="51">
        <v>65</v>
      </c>
      <c r="I8" s="51">
        <v>66</v>
      </c>
      <c r="J8" s="51">
        <v>67</v>
      </c>
      <c r="K8" s="51">
        <v>68</v>
      </c>
      <c r="L8" s="51">
        <v>69</v>
      </c>
      <c r="M8" s="51">
        <v>70</v>
      </c>
      <c r="N8" s="51">
        <v>71</v>
      </c>
      <c r="O8" s="51">
        <v>72</v>
      </c>
      <c r="P8" s="51">
        <v>73</v>
      </c>
      <c r="Q8" s="51">
        <v>74</v>
      </c>
      <c r="R8" s="51">
        <v>75</v>
      </c>
      <c r="S8" s="51">
        <v>76</v>
      </c>
      <c r="T8" s="51">
        <v>77</v>
      </c>
      <c r="U8" s="51">
        <v>78</v>
      </c>
      <c r="V8" s="51">
        <v>79</v>
      </c>
      <c r="W8" s="51">
        <v>80</v>
      </c>
      <c r="X8" s="51">
        <v>81</v>
      </c>
      <c r="Y8" s="51">
        <v>82</v>
      </c>
      <c r="Z8" s="51">
        <v>83</v>
      </c>
      <c r="AA8" s="51">
        <v>84</v>
      </c>
      <c r="AB8" s="51">
        <v>85</v>
      </c>
      <c r="AC8" s="51">
        <v>86</v>
      </c>
      <c r="AD8" s="51">
        <v>87</v>
      </c>
      <c r="AE8" s="51">
        <v>88</v>
      </c>
      <c r="AF8" s="51">
        <v>89</v>
      </c>
      <c r="AG8" s="51">
        <v>90</v>
      </c>
      <c r="AH8" s="51">
        <v>91</v>
      </c>
      <c r="AI8" s="51">
        <v>92</v>
      </c>
      <c r="AJ8" s="51">
        <v>93</v>
      </c>
      <c r="AK8" s="51">
        <v>94</v>
      </c>
      <c r="AL8" s="51">
        <v>95</v>
      </c>
      <c r="AM8" s="51">
        <v>96</v>
      </c>
      <c r="AN8" s="51">
        <v>97</v>
      </c>
      <c r="AO8" s="51">
        <v>98</v>
      </c>
      <c r="AP8" s="51">
        <v>99</v>
      </c>
      <c r="AQ8" s="51">
        <v>100</v>
      </c>
      <c r="AR8" s="51">
        <v>101</v>
      </c>
      <c r="AS8" s="51">
        <v>102</v>
      </c>
    </row>
    <row r="9" spans="1:45">
      <c r="A9" t="s">
        <v>115</v>
      </c>
      <c r="B9" t="s">
        <v>56</v>
      </c>
      <c r="C9">
        <v>250</v>
      </c>
      <c r="D9">
        <v>250</v>
      </c>
      <c r="E9">
        <v>250</v>
      </c>
      <c r="F9">
        <v>250</v>
      </c>
      <c r="G9">
        <v>250</v>
      </c>
      <c r="H9">
        <v>250</v>
      </c>
    </row>
    <row r="10" spans="1:45">
      <c r="A10" t="s">
        <v>115</v>
      </c>
      <c r="B10" t="s">
        <v>53</v>
      </c>
      <c r="C10">
        <f>3.3*12</f>
        <v>39.599999999999994</v>
      </c>
      <c r="D10">
        <f t="shared" ref="D10:M10" si="2">3.3*12</f>
        <v>39.599999999999994</v>
      </c>
      <c r="E10">
        <f t="shared" si="2"/>
        <v>39.599999999999994</v>
      </c>
      <c r="F10">
        <f t="shared" si="2"/>
        <v>39.599999999999994</v>
      </c>
      <c r="G10">
        <f t="shared" si="2"/>
        <v>39.599999999999994</v>
      </c>
      <c r="H10">
        <f t="shared" si="2"/>
        <v>39.599999999999994</v>
      </c>
      <c r="I10">
        <f t="shared" si="2"/>
        <v>39.599999999999994</v>
      </c>
      <c r="J10">
        <f t="shared" si="2"/>
        <v>39.599999999999994</v>
      </c>
      <c r="K10">
        <f t="shared" si="2"/>
        <v>39.599999999999994</v>
      </c>
      <c r="L10">
        <f t="shared" si="2"/>
        <v>39.599999999999994</v>
      </c>
      <c r="M10">
        <f t="shared" si="2"/>
        <v>39.599999999999994</v>
      </c>
    </row>
    <row r="11" spans="1:45">
      <c r="A11" t="s">
        <v>115</v>
      </c>
      <c r="B11" t="s">
        <v>143</v>
      </c>
      <c r="C11">
        <v>79</v>
      </c>
      <c r="D11">
        <v>79</v>
      </c>
      <c r="E11">
        <v>79</v>
      </c>
      <c r="F11">
        <v>79</v>
      </c>
      <c r="G11">
        <v>79</v>
      </c>
      <c r="H11">
        <v>79</v>
      </c>
      <c r="I11">
        <v>79</v>
      </c>
      <c r="J11">
        <v>79</v>
      </c>
      <c r="K11">
        <v>79</v>
      </c>
      <c r="L11">
        <v>79</v>
      </c>
      <c r="M11">
        <v>79</v>
      </c>
    </row>
    <row r="12" spans="1:45" hidden="1"/>
    <row r="13" spans="1:45">
      <c r="A13" t="s">
        <v>115</v>
      </c>
      <c r="B13" t="s">
        <v>54</v>
      </c>
      <c r="H13">
        <f>9*12</f>
        <v>108</v>
      </c>
      <c r="I13">
        <f t="shared" ref="I13:AS13" si="3">9*12</f>
        <v>108</v>
      </c>
      <c r="J13">
        <f t="shared" si="3"/>
        <v>108</v>
      </c>
      <c r="K13">
        <f t="shared" si="3"/>
        <v>108</v>
      </c>
      <c r="L13">
        <f t="shared" si="3"/>
        <v>108</v>
      </c>
      <c r="M13">
        <f t="shared" si="3"/>
        <v>108</v>
      </c>
      <c r="N13">
        <f t="shared" si="3"/>
        <v>108</v>
      </c>
      <c r="O13">
        <f t="shared" si="3"/>
        <v>108</v>
      </c>
      <c r="P13">
        <f t="shared" si="3"/>
        <v>108</v>
      </c>
      <c r="Q13">
        <f t="shared" si="3"/>
        <v>108</v>
      </c>
      <c r="R13">
        <f t="shared" si="3"/>
        <v>108</v>
      </c>
      <c r="S13">
        <f t="shared" si="3"/>
        <v>108</v>
      </c>
      <c r="T13">
        <f t="shared" si="3"/>
        <v>108</v>
      </c>
      <c r="U13">
        <f t="shared" si="3"/>
        <v>108</v>
      </c>
      <c r="V13">
        <f t="shared" si="3"/>
        <v>108</v>
      </c>
      <c r="W13">
        <f t="shared" si="3"/>
        <v>108</v>
      </c>
      <c r="X13">
        <f t="shared" si="3"/>
        <v>108</v>
      </c>
      <c r="Y13">
        <f t="shared" si="3"/>
        <v>108</v>
      </c>
      <c r="Z13">
        <f t="shared" si="3"/>
        <v>108</v>
      </c>
      <c r="AA13">
        <f t="shared" si="3"/>
        <v>108</v>
      </c>
      <c r="AB13">
        <f t="shared" si="3"/>
        <v>108</v>
      </c>
      <c r="AC13">
        <f t="shared" si="3"/>
        <v>108</v>
      </c>
      <c r="AD13">
        <f t="shared" si="3"/>
        <v>108</v>
      </c>
      <c r="AE13">
        <f t="shared" si="3"/>
        <v>108</v>
      </c>
      <c r="AF13">
        <f t="shared" si="3"/>
        <v>108</v>
      </c>
      <c r="AG13">
        <f t="shared" si="3"/>
        <v>108</v>
      </c>
      <c r="AH13">
        <f t="shared" si="3"/>
        <v>108</v>
      </c>
      <c r="AI13">
        <f t="shared" si="3"/>
        <v>108</v>
      </c>
      <c r="AJ13">
        <f t="shared" si="3"/>
        <v>108</v>
      </c>
      <c r="AK13">
        <f t="shared" si="3"/>
        <v>108</v>
      </c>
      <c r="AL13">
        <f t="shared" si="3"/>
        <v>108</v>
      </c>
      <c r="AM13">
        <f t="shared" si="3"/>
        <v>108</v>
      </c>
      <c r="AN13">
        <f t="shared" si="3"/>
        <v>108</v>
      </c>
      <c r="AO13">
        <f t="shared" si="3"/>
        <v>108</v>
      </c>
      <c r="AP13">
        <f t="shared" si="3"/>
        <v>108</v>
      </c>
      <c r="AQ13">
        <f t="shared" si="3"/>
        <v>108</v>
      </c>
      <c r="AR13">
        <f t="shared" si="3"/>
        <v>108</v>
      </c>
      <c r="AS13">
        <f t="shared" si="3"/>
        <v>108</v>
      </c>
    </row>
    <row r="14" spans="1:45">
      <c r="A14" s="80" t="s">
        <v>57</v>
      </c>
      <c r="B14" s="80"/>
      <c r="C14">
        <f>C3+C9+C4+C5+C6+C7+C10+C11+C12+C13</f>
        <v>648.6</v>
      </c>
      <c r="D14">
        <f t="shared" ref="D14:AS14" si="4">D3+D9+D4+D5+D6+D7+D10+D11+D12+D13</f>
        <v>648.6</v>
      </c>
      <c r="E14">
        <f t="shared" si="4"/>
        <v>1093.5999999999999</v>
      </c>
      <c r="F14">
        <f t="shared" si="4"/>
        <v>473.6</v>
      </c>
      <c r="G14">
        <f t="shared" si="4"/>
        <v>473.6</v>
      </c>
      <c r="H14">
        <f t="shared" si="4"/>
        <v>581.6</v>
      </c>
      <c r="I14">
        <f t="shared" si="4"/>
        <v>331.6</v>
      </c>
      <c r="J14">
        <f t="shared" si="4"/>
        <v>331.6</v>
      </c>
      <c r="K14">
        <f t="shared" si="4"/>
        <v>487.6</v>
      </c>
      <c r="L14">
        <f t="shared" si="4"/>
        <v>487.6</v>
      </c>
      <c r="M14">
        <f t="shared" si="4"/>
        <v>487.6</v>
      </c>
      <c r="N14">
        <f t="shared" si="4"/>
        <v>369</v>
      </c>
      <c r="O14">
        <f t="shared" si="4"/>
        <v>369</v>
      </c>
      <c r="P14">
        <f t="shared" si="4"/>
        <v>264</v>
      </c>
      <c r="Q14">
        <f t="shared" si="4"/>
        <v>264</v>
      </c>
      <c r="R14">
        <f t="shared" si="4"/>
        <v>264</v>
      </c>
      <c r="S14">
        <f t="shared" si="4"/>
        <v>264</v>
      </c>
      <c r="T14">
        <f t="shared" si="4"/>
        <v>264</v>
      </c>
      <c r="U14">
        <f t="shared" si="4"/>
        <v>264</v>
      </c>
      <c r="V14">
        <f t="shared" si="4"/>
        <v>264</v>
      </c>
      <c r="W14">
        <f t="shared" si="4"/>
        <v>264</v>
      </c>
      <c r="X14">
        <f t="shared" si="4"/>
        <v>264</v>
      </c>
      <c r="Y14">
        <f t="shared" si="4"/>
        <v>264</v>
      </c>
      <c r="Z14">
        <f t="shared" si="4"/>
        <v>264</v>
      </c>
      <c r="AA14">
        <f t="shared" si="4"/>
        <v>264</v>
      </c>
      <c r="AB14">
        <f t="shared" si="4"/>
        <v>264</v>
      </c>
      <c r="AC14">
        <f t="shared" si="4"/>
        <v>264</v>
      </c>
      <c r="AD14">
        <f t="shared" si="4"/>
        <v>264</v>
      </c>
      <c r="AE14">
        <f t="shared" si="4"/>
        <v>264</v>
      </c>
      <c r="AF14">
        <f t="shared" si="4"/>
        <v>264</v>
      </c>
      <c r="AG14">
        <f t="shared" si="4"/>
        <v>264</v>
      </c>
      <c r="AH14">
        <f t="shared" si="4"/>
        <v>264</v>
      </c>
      <c r="AI14">
        <f t="shared" si="4"/>
        <v>264</v>
      </c>
      <c r="AJ14">
        <f t="shared" si="4"/>
        <v>264</v>
      </c>
      <c r="AK14">
        <f t="shared" si="4"/>
        <v>264</v>
      </c>
      <c r="AL14">
        <f t="shared" si="4"/>
        <v>264</v>
      </c>
      <c r="AM14">
        <f t="shared" si="4"/>
        <v>264</v>
      </c>
      <c r="AN14">
        <f t="shared" si="4"/>
        <v>264</v>
      </c>
      <c r="AO14">
        <f t="shared" si="4"/>
        <v>264</v>
      </c>
      <c r="AP14">
        <f t="shared" si="4"/>
        <v>264</v>
      </c>
      <c r="AQ14">
        <f t="shared" si="4"/>
        <v>264</v>
      </c>
      <c r="AR14">
        <f t="shared" si="4"/>
        <v>264</v>
      </c>
      <c r="AS14">
        <f t="shared" si="4"/>
        <v>264</v>
      </c>
    </row>
    <row r="15" spans="1:45">
      <c r="A15" s="78" t="s">
        <v>58</v>
      </c>
      <c r="B15" s="78"/>
      <c r="C15" s="1">
        <v>496</v>
      </c>
      <c r="D15" s="1">
        <v>496</v>
      </c>
      <c r="E15" s="1">
        <v>435</v>
      </c>
      <c r="F15" s="1">
        <v>435</v>
      </c>
      <c r="G15" s="1">
        <v>435</v>
      </c>
      <c r="H15" s="1">
        <v>435</v>
      </c>
      <c r="I15" s="1">
        <v>435</v>
      </c>
      <c r="J15" s="1">
        <v>435</v>
      </c>
      <c r="K15" s="1">
        <v>315</v>
      </c>
      <c r="L15" s="1">
        <v>315</v>
      </c>
      <c r="M15" s="1">
        <v>315</v>
      </c>
      <c r="N15" s="1">
        <v>315</v>
      </c>
      <c r="O15" s="1">
        <v>315</v>
      </c>
      <c r="P15" s="1">
        <v>315</v>
      </c>
      <c r="Q15" s="1">
        <v>315</v>
      </c>
      <c r="R15" s="1">
        <v>315</v>
      </c>
      <c r="S15" s="1">
        <v>315</v>
      </c>
      <c r="T15" s="1">
        <v>315</v>
      </c>
      <c r="U15" s="1">
        <v>315</v>
      </c>
      <c r="V15" s="1">
        <v>315</v>
      </c>
      <c r="W15" s="1">
        <v>315</v>
      </c>
      <c r="X15" s="1">
        <v>315</v>
      </c>
      <c r="Y15" s="1">
        <v>315</v>
      </c>
      <c r="Z15" s="1">
        <v>315</v>
      </c>
      <c r="AA15" s="1">
        <v>315</v>
      </c>
      <c r="AB15" s="1">
        <v>315</v>
      </c>
      <c r="AC15" s="1">
        <v>315</v>
      </c>
      <c r="AD15" s="1">
        <v>315</v>
      </c>
      <c r="AE15" s="1">
        <v>315</v>
      </c>
      <c r="AF15" s="1">
        <v>315</v>
      </c>
      <c r="AG15" s="1">
        <v>315</v>
      </c>
      <c r="AH15" s="1">
        <v>315</v>
      </c>
      <c r="AI15" s="1">
        <v>315</v>
      </c>
      <c r="AJ15" s="1">
        <v>315</v>
      </c>
      <c r="AK15" s="1">
        <v>315</v>
      </c>
      <c r="AL15" s="1">
        <v>315</v>
      </c>
      <c r="AM15" s="1">
        <v>315</v>
      </c>
      <c r="AN15" s="1">
        <v>315</v>
      </c>
      <c r="AO15" s="1">
        <v>315</v>
      </c>
      <c r="AP15" s="1">
        <v>315</v>
      </c>
      <c r="AQ15" s="1">
        <v>315</v>
      </c>
      <c r="AR15" s="1">
        <v>315</v>
      </c>
      <c r="AS15" s="1">
        <v>315</v>
      </c>
    </row>
    <row r="16" spans="1:45" s="52" customFormat="1">
      <c r="A16" s="77" t="s">
        <v>59</v>
      </c>
      <c r="B16" s="77"/>
      <c r="C16" s="52">
        <f>C14-C15+子供成人まで!AB46</f>
        <v>365.19999999999993</v>
      </c>
      <c r="D16" s="52">
        <f>C16+D14-D15</f>
        <v>517.79999999999995</v>
      </c>
      <c r="E16" s="52">
        <f t="shared" ref="E16:AJ16" si="5">D16+E14-E15</f>
        <v>1176.3999999999999</v>
      </c>
      <c r="F16" s="52">
        <f>E16+F14-F15</f>
        <v>1215</v>
      </c>
      <c r="G16" s="52">
        <f t="shared" si="5"/>
        <v>1253.5999999999999</v>
      </c>
      <c r="H16" s="52">
        <f t="shared" si="5"/>
        <v>1400.1999999999998</v>
      </c>
      <c r="I16" s="52">
        <f t="shared" si="5"/>
        <v>1296.7999999999997</v>
      </c>
      <c r="J16" s="52">
        <f t="shared" si="5"/>
        <v>1193.3999999999996</v>
      </c>
      <c r="K16" s="52">
        <f t="shared" si="5"/>
        <v>1365.9999999999995</v>
      </c>
      <c r="L16" s="52">
        <f t="shared" si="5"/>
        <v>1538.5999999999995</v>
      </c>
      <c r="M16" s="52">
        <f t="shared" si="5"/>
        <v>1711.1999999999994</v>
      </c>
      <c r="N16" s="52">
        <f t="shared" si="5"/>
        <v>1765.1999999999994</v>
      </c>
      <c r="O16" s="52">
        <f t="shared" si="5"/>
        <v>1819.1999999999994</v>
      </c>
      <c r="P16" s="52">
        <f t="shared" si="5"/>
        <v>1768.1999999999994</v>
      </c>
      <c r="Q16" s="52">
        <f t="shared" si="5"/>
        <v>1717.1999999999994</v>
      </c>
      <c r="R16" s="52">
        <f t="shared" si="5"/>
        <v>1666.1999999999994</v>
      </c>
      <c r="S16" s="52">
        <f t="shared" si="5"/>
        <v>1615.1999999999994</v>
      </c>
      <c r="T16" s="52">
        <f t="shared" si="5"/>
        <v>1564.1999999999994</v>
      </c>
      <c r="U16" s="52">
        <f t="shared" si="5"/>
        <v>1513.1999999999994</v>
      </c>
      <c r="V16" s="52">
        <f t="shared" si="5"/>
        <v>1462.1999999999994</v>
      </c>
      <c r="W16" s="52">
        <f t="shared" si="5"/>
        <v>1411.1999999999994</v>
      </c>
      <c r="X16" s="52">
        <f t="shared" si="5"/>
        <v>1360.1999999999994</v>
      </c>
      <c r="Y16" s="52">
        <f t="shared" si="5"/>
        <v>1309.1999999999994</v>
      </c>
      <c r="Z16" s="52">
        <f t="shared" si="5"/>
        <v>1258.1999999999994</v>
      </c>
      <c r="AA16" s="52">
        <f t="shared" si="5"/>
        <v>1207.1999999999994</v>
      </c>
      <c r="AB16" s="52">
        <f t="shared" si="5"/>
        <v>1156.1999999999994</v>
      </c>
      <c r="AC16" s="52">
        <f t="shared" si="5"/>
        <v>1105.1999999999994</v>
      </c>
      <c r="AD16" s="52">
        <f t="shared" si="5"/>
        <v>1054.1999999999994</v>
      </c>
      <c r="AE16" s="52">
        <f t="shared" si="5"/>
        <v>1003.1999999999994</v>
      </c>
      <c r="AF16" s="52">
        <f t="shared" si="5"/>
        <v>952.19999999999936</v>
      </c>
      <c r="AG16" s="52">
        <f t="shared" si="5"/>
        <v>901.19999999999936</v>
      </c>
      <c r="AH16" s="52">
        <f t="shared" si="5"/>
        <v>850.19999999999936</v>
      </c>
      <c r="AI16" s="52">
        <f t="shared" si="5"/>
        <v>799.19999999999936</v>
      </c>
      <c r="AJ16" s="52">
        <f t="shared" si="5"/>
        <v>748.19999999999936</v>
      </c>
      <c r="AK16" s="52">
        <f t="shared" ref="AK16" si="6">AJ16+AK14-AK15</f>
        <v>697.19999999999936</v>
      </c>
      <c r="AL16" s="52">
        <f t="shared" ref="AL16" si="7">AK16+AL14-AL15</f>
        <v>646.19999999999936</v>
      </c>
      <c r="AM16" s="52">
        <f t="shared" ref="AM16" si="8">AL16+AM14-AM15</f>
        <v>595.19999999999936</v>
      </c>
      <c r="AN16" s="52">
        <f t="shared" ref="AN16" si="9">AM16+AN14-AN15</f>
        <v>544.19999999999936</v>
      </c>
      <c r="AO16" s="52">
        <f t="shared" ref="AO16" si="10">AN16+AO14-AO15</f>
        <v>493.19999999999936</v>
      </c>
      <c r="AP16" s="52">
        <f t="shared" ref="AP16" si="11">AO16+AP14-AP15</f>
        <v>442.19999999999936</v>
      </c>
      <c r="AQ16" s="52">
        <f t="shared" ref="AQ16" si="12">AP16+AQ14-AQ15</f>
        <v>391.19999999999936</v>
      </c>
      <c r="AR16" s="52">
        <f t="shared" ref="AR16" si="13">AQ16+AR14-AR15</f>
        <v>340.19999999999936</v>
      </c>
      <c r="AS16" s="52">
        <f t="shared" ref="AS16" si="14">AR16+AS14-AS15</f>
        <v>289.19999999999936</v>
      </c>
    </row>
    <row r="18" spans="1:3">
      <c r="A18" s="81" t="s">
        <v>60</v>
      </c>
      <c r="B18" s="81"/>
      <c r="C18" s="2">
        <v>280</v>
      </c>
    </row>
  </sheetData>
  <mergeCells count="6">
    <mergeCell ref="A18:B18"/>
    <mergeCell ref="A2:B2"/>
    <mergeCell ref="A8:B8"/>
    <mergeCell ref="A14:B14"/>
    <mergeCell ref="A15:B15"/>
    <mergeCell ref="A16:B16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収支計算表</vt:lpstr>
      <vt:lpstr>保険詳細</vt:lpstr>
      <vt:lpstr>子供成人まで</vt:lpstr>
      <vt:lpstr>老後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ramen</cp:lastModifiedBy>
  <dcterms:created xsi:type="dcterms:W3CDTF">2013-10-19T00:45:09Z</dcterms:created>
  <dcterms:modified xsi:type="dcterms:W3CDTF">2018-01-26T01:30:52Z</dcterms:modified>
</cp:coreProperties>
</file>